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3FBBEF55-4AB6-4330-9E98-B47EB54DA308}" xr6:coauthVersionLast="47" xr6:coauthVersionMax="47" xr10:uidLastSave="{00000000-0000-0000-0000-000000000000}"/>
  <bookViews>
    <workbookView xWindow="28680" yWindow="-3735" windowWidth="29040" windowHeight="1644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1" i="3" l="1"/>
  <c r="P66" i="3"/>
  <c r="AG2" i="3"/>
  <c r="AF2" i="3"/>
  <c r="AE2" i="3"/>
  <c r="AD2" i="3"/>
  <c r="AC2" i="3"/>
  <c r="AB2" i="3"/>
  <c r="AA2" i="3"/>
  <c r="Z2" i="3"/>
  <c r="Y2" i="3"/>
  <c r="X2" i="3"/>
  <c r="W2" i="3"/>
  <c r="V2" i="3"/>
  <c r="V3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S6" i="3" l="1" a="1"/>
  <c r="S6" i="3" s="1"/>
  <c r="S9" i="3" a="1"/>
  <c r="S9" i="3" s="1"/>
  <c r="S10" i="3" a="1"/>
  <c r="S10" i="3" s="1"/>
  <c r="S11" i="3" a="1"/>
  <c r="S11" i="3" s="1"/>
  <c r="S12" i="3" a="1"/>
  <c r="S12" i="3" s="1"/>
  <c r="S13" i="3" a="1"/>
  <c r="S13" i="3" s="1"/>
  <c r="S14" i="3" a="1"/>
  <c r="S14" i="3" s="1"/>
  <c r="S15" i="3" a="1"/>
  <c r="S15" i="3" s="1"/>
  <c r="S16" i="3" a="1"/>
  <c r="S16" i="3" s="1"/>
  <c r="S17" i="3" a="1"/>
  <c r="S17" i="3" s="1"/>
  <c r="S18" i="3" a="1"/>
  <c r="S18" i="3" s="1"/>
  <c r="S19" i="3" a="1"/>
  <c r="S19" i="3" s="1"/>
  <c r="S20" i="3" a="1"/>
  <c r="S20" i="3" s="1"/>
  <c r="S21" i="3" a="1"/>
  <c r="S21" i="3" s="1"/>
  <c r="S22" i="3" a="1"/>
  <c r="S22" i="3" s="1"/>
  <c r="S23" i="3" a="1"/>
  <c r="S23" i="3" s="1"/>
  <c r="S24" i="3" a="1"/>
  <c r="S24" i="3" s="1"/>
  <c r="S25" i="3" a="1"/>
  <c r="S25" i="3" s="1"/>
  <c r="S26" i="3" a="1"/>
  <c r="S26" i="3" s="1"/>
  <c r="S27" i="3" a="1"/>
  <c r="S27" i="3" s="1"/>
  <c r="S28" i="3" a="1"/>
  <c r="S28" i="3" s="1"/>
  <c r="S29" i="3" a="1"/>
  <c r="S29" i="3" s="1"/>
  <c r="S30" i="3" a="1"/>
  <c r="S30" i="3" s="1"/>
  <c r="S31" i="3" a="1"/>
  <c r="S31" i="3" s="1"/>
  <c r="S32" i="3" a="1"/>
  <c r="S32" i="3" s="1"/>
  <c r="S33" i="3" a="1"/>
  <c r="S33" i="3" s="1"/>
  <c r="S34" i="3" a="1"/>
  <c r="S34" i="3" s="1"/>
  <c r="S35" i="3" a="1"/>
  <c r="S35" i="3" s="1"/>
  <c r="S36" i="3" a="1"/>
  <c r="S36" i="3" s="1"/>
  <c r="S37" i="3" a="1"/>
  <c r="S37" i="3" s="1"/>
  <c r="S38" i="3" a="1"/>
  <c r="S38" i="3" s="1"/>
  <c r="S39" i="3" a="1"/>
  <c r="S39" i="3" s="1"/>
  <c r="S40" i="3" a="1"/>
  <c r="S40" i="3" s="1"/>
  <c r="S41" i="3" a="1"/>
  <c r="S41" i="3" s="1"/>
  <c r="S42" i="3" a="1"/>
  <c r="S42" i="3" s="1"/>
  <c r="S43" i="3" a="1"/>
  <c r="S43" i="3" s="1"/>
  <c r="S44" i="3" a="1"/>
  <c r="S44" i="3" s="1"/>
  <c r="S45" i="3" a="1"/>
  <c r="S45" i="3" s="1"/>
  <c r="S46" i="3" a="1"/>
  <c r="S46" i="3" s="1"/>
  <c r="S47" i="3" a="1"/>
  <c r="S47" i="3" s="1"/>
  <c r="S48" i="3" a="1"/>
  <c r="S48" i="3" s="1"/>
  <c r="S49" i="3" a="1"/>
  <c r="S49" i="3" s="1"/>
  <c r="S50" i="3" a="1"/>
  <c r="S50" i="3" s="1"/>
  <c r="S51" i="3" a="1"/>
  <c r="S51" i="3" s="1"/>
  <c r="S52" i="3" a="1"/>
  <c r="S52" i="3" s="1"/>
  <c r="S53" i="3" a="1"/>
  <c r="S53" i="3" s="1"/>
  <c r="S54" i="3" a="1"/>
  <c r="S54" i="3" s="1"/>
  <c r="S55" i="3" a="1"/>
  <c r="S55" i="3" s="1"/>
  <c r="S56" i="3" a="1"/>
  <c r="S56" i="3" s="1"/>
  <c r="S57" i="3" a="1"/>
  <c r="S57" i="3" s="1"/>
  <c r="S58" i="3" a="1"/>
  <c r="S58" i="3" s="1"/>
  <c r="S59" i="3" a="1"/>
  <c r="S59" i="3" s="1"/>
  <c r="S60" i="3" a="1"/>
  <c r="S60" i="3" s="1"/>
  <c r="P60" i="3" s="1"/>
  <c r="S61" i="3" a="1"/>
  <c r="S61" i="3" s="1"/>
  <c r="S62" i="3" a="1"/>
  <c r="S62" i="3" s="1"/>
  <c r="P62" i="3" s="1"/>
  <c r="S63" i="3" a="1"/>
  <c r="S63" i="3" s="1"/>
  <c r="P63" i="3" s="1"/>
  <c r="S64" i="3" a="1"/>
  <c r="S64" i="3" s="1"/>
  <c r="P64" i="3" s="1"/>
  <c r="S65" i="3" a="1"/>
  <c r="S65" i="3" s="1"/>
  <c r="P65" i="3" s="1"/>
  <c r="S66" i="3" a="1"/>
  <c r="S66" i="3" s="1"/>
  <c r="S67" i="3" a="1"/>
  <c r="S67" i="3" s="1"/>
  <c r="P67" i="3" s="1"/>
  <c r="S68" i="3" a="1"/>
  <c r="S68" i="3" s="1"/>
  <c r="S69" i="3" a="1"/>
  <c r="S69" i="3" s="1"/>
  <c r="S70" i="3" a="1"/>
  <c r="S70" i="3" s="1"/>
  <c r="S71" i="3" a="1"/>
  <c r="S71" i="3" s="1"/>
  <c r="S72" i="3" a="1"/>
  <c r="S72" i="3" s="1"/>
  <c r="S73" i="3" a="1"/>
  <c r="S73" i="3" s="1"/>
  <c r="S7" i="3" a="1"/>
  <c r="S7" i="3" s="1"/>
  <c r="S8" i="3" a="1"/>
  <c r="S8" i="3" s="1"/>
  <c r="P57" i="3"/>
  <c r="T57" i="3"/>
  <c r="P58" i="3"/>
  <c r="T58" i="3"/>
  <c r="P59" i="3"/>
  <c r="T59" i="3"/>
  <c r="P56" i="3" l="1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<sst xmlns="http://schemas.openxmlformats.org/spreadsheetml/2006/main" count="650" uniqueCount="275">
  <si>
    <t>Wool Export Data July 2025 to December 2025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</si>
  <si>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</si>
  <si>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</si>
  <si>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</si>
  <si>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</si>
  <si>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</si>
  <si>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</si>
  <si>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</si>
  <si>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</si>
  <si>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</si>
  <si>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</si>
  <si>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</si>
  <si>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</si>
  <si>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</si>
  <si>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</si>
  <si>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</si>
  <si>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</si>
  <si>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</si>
  <si>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</si>
  <si>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</si>
  <si>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</si>
  <si>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</si>
  <si>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</si>
  <si>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</si>
  <si>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</si>
  <si>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19.4 per cent price increase can be split between a trade weighted exchange rate depreciation effect of 4.7 per cent and a market price increase of 13.8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</si>
  <si>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</si>
  <si>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</si>
  <si>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</si>
  <si>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</si>
  <si>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</si>
  <si>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</si>
  <si>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</si>
  <si>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</si>
  <si>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</si>
  <si>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31 Dec 2025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</si>
  <si>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</si>
  <si>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</si>
  <si>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</si>
  <si>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</si>
  <si>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</si>
  <si>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</si>
  <si>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</si>
  <si>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</si>
  <si>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</si>
  <si>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</si>
  <si>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</si>
  <si>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</si>
  <si>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</si>
  <si>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</si>
  <si>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</si>
  <si>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</si>
  <si>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</si>
  <si>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</si>
  <si>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</si>
  <si>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</si>
  <si>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</si>
  <si>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</si>
  <si>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</si>
  <si>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</si>
  <si>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</si>
  <si>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</si>
  <si>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</si>
  <si>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</si>
  <si>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</si>
  <si>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</si>
  <si>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</si>
  <si>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</si>
  <si>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</si>
  <si>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</si>
  <si>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</si>
  <si>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>Eu27 + Great Britai</t>
  </si>
  <si>
    <t>2,520</t>
  </si>
  <si>
    <t>7,872</t>
  </si>
  <si>
    <t>10,392</t>
  </si>
  <si>
    <t>9,699</t>
  </si>
  <si>
    <t>12,312</t>
  </si>
  <si>
    <t>Eastern Europe</t>
  </si>
  <si>
    <t>Mongolia</t>
  </si>
  <si>
    <t>Ukraine</t>
  </si>
  <si>
    <t xml:space="preserve">Eastern Europe     </t>
  </si>
  <si>
    <t>Mediterranean</t>
  </si>
  <si>
    <t>Turkey</t>
  </si>
  <si>
    <t xml:space="preserve">Mediterranean      </t>
  </si>
  <si>
    <t>Middle East</t>
  </si>
  <si>
    <t>Egypt</t>
  </si>
  <si>
    <t>Iran</t>
  </si>
  <si>
    <t>United Arab Emirates</t>
  </si>
  <si>
    <t xml:space="preserve">Middle East        </t>
  </si>
  <si>
    <t>North America</t>
  </si>
  <si>
    <t>Canada</t>
  </si>
  <si>
    <t>Mexico</t>
  </si>
  <si>
    <t>United States of America</t>
  </si>
  <si>
    <t xml:space="preserve">North America      </t>
  </si>
  <si>
    <t>North Asia</t>
  </si>
  <si>
    <t>China</t>
  </si>
  <si>
    <t>Japan</t>
  </si>
  <si>
    <t>Taiwan</t>
  </si>
  <si>
    <t xml:space="preserve">North Asia         </t>
  </si>
  <si>
    <t>14,664</t>
  </si>
  <si>
    <t>4,822</t>
  </si>
  <si>
    <t>19,526</t>
  </si>
  <si>
    <t>15,551</t>
  </si>
  <si>
    <t>13,202</t>
  </si>
  <si>
    <t>Pacific</t>
  </si>
  <si>
    <t>Australia</t>
  </si>
  <si>
    <t xml:space="preserve">Pacific            </t>
  </si>
  <si>
    <t>1,162</t>
  </si>
  <si>
    <t>1,015</t>
  </si>
  <si>
    <t>South America</t>
  </si>
  <si>
    <t>Uruguay</t>
  </si>
  <si>
    <t xml:space="preserve">South America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</si>
  <si>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</si>
  <si>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</si>
  <si>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</si>
  <si>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</si>
  <si>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</si>
  <si>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</si>
  <si>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</si>
  <si>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</si>
  <si>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</si>
  <si>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</t>
  </si>
  <si>
    <t>10,408</t>
  </si>
  <si>
    <t>11,315</t>
  </si>
  <si>
    <t>11,079</t>
  </si>
  <si>
    <t>11,597</t>
  </si>
  <si>
    <t>Western Europe</t>
  </si>
  <si>
    <t>Iceland</t>
  </si>
  <si>
    <t>Norway</t>
  </si>
  <si>
    <t>Switzerland</t>
  </si>
  <si>
    <t xml:space="preserve">Western Europe     </t>
  </si>
  <si>
    <t>Total</t>
  </si>
  <si>
    <t>18,611</t>
  </si>
  <si>
    <t>25,607</t>
  </si>
  <si>
    <t>44,258</t>
  </si>
  <si>
    <t>39,205</t>
  </si>
  <si>
    <t>40,430</t>
  </si>
  <si>
    <t>Source: Beef + Lamb New Zealand Economic Service</t>
  </si>
  <si>
    <t>Statistics New Zealand</t>
  </si>
  <si>
    <t>T-S TC WOOLSTATS.6 Table 6-1</t>
  </si>
  <si>
    <t>29 Jan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</si>
  <si>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</si>
  <si>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</si>
  <si>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</si>
  <si>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</si>
  <si>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</si>
  <si>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</si>
  <si>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</si>
  <si>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25,192</t>
  </si>
  <si>
    <t>43,320</t>
  </si>
  <si>
    <t>68,512</t>
  </si>
  <si>
    <t>73,696</t>
  </si>
  <si>
    <t>2,132</t>
  </si>
  <si>
    <t>3,258</t>
  </si>
  <si>
    <t>5,223</t>
  </si>
  <si>
    <t>4,979</t>
  </si>
  <si>
    <t>4,991</t>
  </si>
  <si>
    <t>4,172</t>
  </si>
  <si>
    <t>109,159</t>
  </si>
  <si>
    <t>24,004</t>
  </si>
  <si>
    <t>133,362</t>
  </si>
  <si>
    <t>95,368</t>
  </si>
  <si>
    <t>5,447</t>
  </si>
  <si>
    <t>3,570</t>
  </si>
  <si>
    <t>9,017</t>
  </si>
  <si>
    <t>6,893</t>
  </si>
  <si>
    <t>4,135</t>
  </si>
  <si>
    <t>51,049</t>
  </si>
  <si>
    <t>55,184</t>
  </si>
  <si>
    <t>48,894</t>
  </si>
  <si>
    <t>1,738</t>
  </si>
  <si>
    <t>143,944</t>
  </si>
  <si>
    <t>132,954</t>
  </si>
  <si>
    <t>277,097</t>
  </si>
  <si>
    <t>239,244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</si>
  <si>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</si>
  <si>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</si>
  <si>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</si>
  <si>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</si>
  <si>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</si>
  <si>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</si>
  <si>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2,221</t>
  </si>
  <si>
    <t>2,891</t>
  </si>
  <si>
    <t>3,817</t>
  </si>
  <si>
    <t>4,922</t>
  </si>
  <si>
    <t>1,863</t>
  </si>
  <si>
    <t>3,438</t>
  </si>
  <si>
    <t>5,328</t>
  </si>
  <si>
    <t>1,866</t>
  </si>
  <si>
    <t>2,795</t>
  </si>
  <si>
    <t>6,239</t>
  </si>
  <si>
    <t>6,108</t>
  </si>
  <si>
    <t>6,288</t>
  </si>
  <si>
    <t>10,187</t>
  </si>
  <si>
    <t>16,622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</si>
  <si>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</si>
  <si>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</si>
  <si>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</si>
  <si>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</si>
  <si>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</si>
  <si>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</si>
  <si>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</si>
  <si>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</si>
  <si>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</si>
  <si>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</si>
  <si>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</si>
  <si>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</si>
  <si>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17,533</t>
  </si>
  <si>
    <t>5,689</t>
  </si>
  <si>
    <t>4,954</t>
  </si>
  <si>
    <t>5,040</t>
  </si>
  <si>
    <t>7,068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</si>
  <si>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</si>
  <si>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</si>
  <si>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</si>
  <si>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</si>
  <si>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</si>
  <si>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</si>
  <si>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</si>
  <si>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</si>
  <si>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</si>
  <si>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</si>
  <si>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</si>
  <si>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</si>
  <si>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</si>
  <si>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</si>
  <si>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</si>
  <si>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</si>
  <si>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</si>
  <si>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</si>
  <si>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</si>
  <si>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</si>
  <si>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</si>
  <si>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</si>
  <si>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</si>
  <si>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</si>
  <si>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</si>
  <si>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</si>
  <si>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</si>
  <si>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</si>
  <si>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</si>
  <si>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</si>
  <si>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Czech Republic</t>
  </si>
  <si>
    <t>Eu27 + Great Br</t>
  </si>
  <si>
    <t>Iran, Islamic Republic of</t>
  </si>
  <si>
    <t>USA</t>
  </si>
  <si>
    <t>Taiwan, Province of China</t>
  </si>
  <si>
    <t>Great Britain</t>
  </si>
  <si>
    <t>T-S TC WOOLSTATS.6 Table 6-5</t>
  </si>
  <si>
    <t>Wool Exports - Raw and Further Processed $m FOB July 2025 to December 2025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</si>
  <si>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</si>
  <si>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</si>
  <si>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</si>
  <si>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</si>
  <si>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</si>
  <si>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</si>
  <si>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</si>
  <si>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</si>
  <si>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</si>
  <si>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</si>
  <si>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+37.4</t>
  </si>
  <si>
    <t>Caribbean</t>
  </si>
  <si>
    <t>+15.0</t>
  </si>
  <si>
    <t>+40.2</t>
  </si>
  <si>
    <t>+2.2</t>
  </si>
  <si>
    <t>+12.5</t>
  </si>
  <si>
    <t>Other</t>
  </si>
  <si>
    <t>Totals</t>
  </si>
  <si>
    <t>10,518</t>
  </si>
  <si>
    <t>1,172</t>
  </si>
  <si>
    <t>40,447</t>
  </si>
  <si>
    <t>5,538</t>
  </si>
  <si>
    <t>335,324</t>
  </si>
  <si>
    <t>+13.0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</si>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</sst>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</numFmts>
  <fonts count="198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</font>
    <font>
      <b/>
      <sz val="12"/>
      <name val="Arial"/>
    </font>
    <font>
      <b/>
      <sz val="10"/>
      <name val="Arial"/>
    </font>
    <font>
      <b/>
      <i/>
      <sz val="8"/>
      <name val="Arial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264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</cellStyleXfs>
  <cellXfs count="108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0" fontId="193" fillId="74" borderId="40" xfId="0" applyFont="1" applyFill="1" applyBorder="1" applyAlignment="1">
      <alignment horizontal="left" vertical="top" wrapText="1"/>
    </xf>
    <xf numFmtId="0" fontId="193" fillId="74" borderId="40" xfId="0" applyFont="1" applyFill="1" applyBorder="1" applyAlignment="1">
      <alignment horizontal="right" vertical="top" wrapText="1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0" fontId="196" fillId="0" borderId="0" xfId="0" applyFont="1"/>
    <xf numFmtId="180" fontId="0" fillId="0" borderId="0" xfId="0" applyNumberFormat="1" applyAlignment="1">
      <alignment horizontal="left" vertical="top"/>
    </xf>
    <xf numFmtId="180" fontId="35" fillId="0" borderId="0" xfId="0" applyNumberFormat="1" applyFont="1" applyAlignment="1">
      <alignment horizontal="left" vertical="top"/>
    </xf>
    <xf numFmtId="0" fontId="194" fillId="0" borderId="0" xfId="0" applyFont="1"/>
    <xf numFmtId="178" fontId="0" fillId="0" borderId="0" xfId="0" applyNumberFormat="1" applyAlignment="1">
      <alignment horizontal="right" vertical="top"/>
    </xf>
    <xf numFmtId="0" fontId="193" fillId="0" borderId="0" xfId="0" applyFont="1" applyAlignment="1">
      <alignment horizontal="left" vertical="center"/>
    </xf>
    <xf numFmtId="180" fontId="193" fillId="0" borderId="0" xfId="0" applyNumberFormat="1" applyFont="1" applyAlignment="1">
      <alignment horizontal="left" vertical="center"/>
    </xf>
    <xf numFmtId="180" fontId="193" fillId="0" borderId="0" xfId="0" applyNumberFormat="1" applyFont="1" applyAlignment="1">
      <alignment horizontal="right" vertical="center"/>
    </xf>
    <xf numFmtId="177" fontId="193" fillId="0" borderId="0" xfId="0" applyNumberFormat="1" applyFont="1" applyAlignment="1">
      <alignment horizontal="right" vertical="center"/>
    </xf>
    <xf numFmtId="178" fontId="193" fillId="0" borderId="0" xfId="0" applyNumberFormat="1" applyFont="1" applyAlignment="1">
      <alignment horizontal="right" vertical="center"/>
    </xf>
    <xf numFmtId="0" fontId="195" fillId="0" borderId="0" xfId="0" applyFont="1" applyAlignment="1">
      <alignment horizontal="left" vertical="top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0" fontId="196" fillId="0" borderId="0" xfId="0" applyFont="1" applyAlignment="1">
      <alignment horizontal="left" vertical="top"/>
    </xf>
    <xf numFmtId="180" fontId="35" fillId="0" borderId="0" xfId="0" applyNumberFormat="1" applyFont="1" applyAlignment="1">
      <alignment horizontal="left" vertical="center"/>
    </xf>
    <xf numFmtId="180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3" fontId="35" fillId="0" borderId="0" xfId="0" applyNumberFormat="1" applyFont="1" applyAlignment="1">
      <alignment horizontal="right" vertical="center"/>
    </xf>
    <xf numFmtId="9" fontId="32" fillId="0" borderId="0" xfId="552" applyFont="1" applyFill="1"/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top" wrapText="1"/>
    </xf>
    <xf numFmtId="0" fontId="194" fillId="0" borderId="0" xfId="0" applyFont="1" applyAlignment="1">
      <alignment horizontal="left" vertical="top"/>
    </xf>
    <xf numFmtId="0" fontId="191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/>
    </xf>
    <xf numFmtId="0" fontId="193" fillId="0" borderId="0" xfId="0" applyFont="1" applyAlignment="1">
      <alignment horizontal="left" vertical="top" wrapText="1"/>
    </xf>
    <xf numFmtId="0" fontId="192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 wrapText="1"/>
    </xf>
    <xf numFmtId="0" fontId="196" fillId="0" borderId="0" xfId="0" applyFont="1" applyAlignment="1">
      <alignment horizontal="left" vertical="top"/>
    </xf>
    <xf numFmtId="0" fontId="195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0" fontId="0" fillId="0" borderId="0" xfId="0" applyAlignment="1"/>
  </cellXfs>
  <cellStyles count="1264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or" xfId="364" xr:uid="{00000000-0005-0000-0000-00006B010000}"/>
    <cellStyle name="Comma 2" xfId="365" xr:uid="{00000000-0005-0000-0000-00006C010000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z," xfId="1261" xr:uid="{B9FB88DA-6CDD-4B27-A117-13DE8A9B030D}"/>
    <cellStyle name="Mr1" xfId="1263" xr:uid="{CF4DEF75-C80A-422B-B1B4-0E462FFE762E}"/>
    <cellStyle name="Mr1z," xfId="1262" xr:uid="{7D3562A8-7EEA-4A82-8686-26D3CFB20D6D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6903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8234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6903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8234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1019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6118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5356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1839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5283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1350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19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19601</c:v>
              </c:pt>
              <c:pt idx="19">
                <c:v>#N/A</c:v>
              </c:pt>
              <c:pt idx="20">
                <c:v>#N/A</c:v>
              </c:pt>
              <c:pt idx="21">
                <c:v>#N/A</c:v>
              </c:pt>
              <c:pt idx="22">
                <c:v>#N/A</c:v>
              </c:pt>
              <c:pt idx="23">
                <c:v>#N/A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>
      <selection activeCell="M19" sqref="M19"/>
    </sheetView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92" t="s">
        <v>0</v>
      </c>
      <c r="C1" s="92"/>
      <c r="D1" s="92"/>
      <c r="E1" s="92"/>
      <c r="F1" s="92"/>
      <c r="G1" s="92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94" t="s">
        <v>2</v>
      </c>
      <c r="E3" s="95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 t="str">
        <f>VLOOKUP("Total",'Table 6.1'!A4:H80,7,FALSE)</f>
        <v>39,205</v>
      </c>
      <c r="E5" s="46">
        <f>VLOOKUP("Total",'Table 6.1'!A4:I80,9,FALSE)/100</f>
        <v>-0.03</v>
      </c>
      <c r="F5" s="5"/>
      <c r="G5" s="47">
        <v>-4.3640897755610975E-2</v>
      </c>
      <c r="I5" s="18"/>
    </row>
    <row r="6" spans="1:18">
      <c r="B6" s="5" t="s">
        <v>7</v>
      </c>
      <c r="C6" s="5" t="s">
        <v>9</v>
      </c>
      <c r="D6" s="7" t="str">
        <f>VLOOKUP("Total",'Table 6.2'!A4:H80,6,FALSE)</f>
        <v>277,097</v>
      </c>
      <c r="E6" s="46">
        <f>VLOOKUP("Total",'Table 6.2'!A4:H80,8,FALSE)/100</f>
        <v>0.158</v>
      </c>
      <c r="F6" s="5"/>
      <c r="G6" s="47">
        <v>-3.3408782944238213E-2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 t="str">
        <f>VLOOKUP("Total",'Table 6.4'!$A$4:$K$18,2,FALSE)</f>
        <v>17,533</v>
      </c>
      <c r="E9" s="46">
        <f>VLOOKUP("Total",'Table 6.4'!$A$4:$K$18,7,FALSE)/100</f>
        <v>0.13600000000000001</v>
      </c>
      <c r="F9" s="7"/>
      <c r="G9" s="47">
        <v>2.9680605169153162E-2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 t="str">
        <f>VLOOKUP("Total",'Table 6.4'!$A$4:$K$18,3,FALSE)</f>
        <v>5,689</v>
      </c>
      <c r="E10" s="46">
        <f>VLOOKUP("Total",'Table 6.4'!$A$4:$K$18,8,FALSE)/100</f>
        <v>0.28600000000000003</v>
      </c>
      <c r="F10" s="5"/>
      <c r="G10" s="47">
        <v>1.9666666666666721E-2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 t="str">
        <f>VLOOKUP("Total",'Table 6.4'!$A$4:$K$18,4,FALSE)</f>
        <v>4,954</v>
      </c>
      <c r="E11" s="46">
        <f>VLOOKUP("Total",'Table 6.4'!$A$4:$K$18,9,FALSE)/100</f>
        <v>0.151</v>
      </c>
      <c r="F11" s="5"/>
      <c r="G11" s="47">
        <v>2.34405269275475E-2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 t="str">
        <f>VLOOKUP("Total",'Table 6.4'!$A$4:$K$18,5,FALSE)</f>
        <v>5,040</v>
      </c>
      <c r="E12" s="46">
        <f>VLOOKUP("Total",'Table 6.4'!$A$4:$K$18,10,FALSE)/100</f>
        <v>0.19899999999999998</v>
      </c>
      <c r="F12" s="18"/>
      <c r="G12" s="47">
        <v>1.8250950570342095E-2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 t="str">
        <f>VLOOKUP("Total",'Table 6.4'!$A$4:$K$18,6,FALSE)</f>
        <v>7,068</v>
      </c>
      <c r="E13" s="42">
        <f>VLOOKUP("Total",'Table 6.4'!$A$4:$K$18,11,FALSE)/100</f>
        <v>0.19399999999999998</v>
      </c>
      <c r="F13" s="5"/>
      <c r="G13" s="27">
        <v>1.0802848023569789E-2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93" t="s">
        <v>17</v>
      </c>
      <c r="C15" s="93"/>
      <c r="D15" s="93"/>
      <c r="E15" s="93"/>
      <c r="F15" s="93"/>
      <c r="G15" s="93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-6.9645311513342301E-2</v>
      </c>
      <c r="F17" s="15"/>
      <c r="G17" s="49">
        <v>4.5460707668670074E-2</v>
      </c>
      <c r="H17" s="36"/>
      <c r="I17" s="91"/>
      <c r="J17" s="56"/>
      <c r="M17" s="13"/>
    </row>
    <row r="18" spans="2:13">
      <c r="C18" s="14" t="s">
        <v>22</v>
      </c>
      <c r="D18" s="13"/>
      <c r="E18" s="47">
        <v>-0.1009329928147803</v>
      </c>
      <c r="F18" s="15"/>
      <c r="G18" s="49">
        <v>0.18934429933571331</v>
      </c>
      <c r="H18" s="36"/>
      <c r="I18" s="91"/>
      <c r="J18" s="48"/>
      <c r="K18" s="5"/>
    </row>
    <row r="19" spans="2:13">
      <c r="C19" s="14" t="s">
        <v>23</v>
      </c>
      <c r="D19" s="13"/>
      <c r="E19" s="47">
        <v>-2.0398313990389161E-2</v>
      </c>
      <c r="F19" s="15"/>
      <c r="G19" s="49">
        <v>2.6255140313615616E-2</v>
      </c>
      <c r="H19" s="36"/>
      <c r="I19" s="91"/>
      <c r="J19" s="48"/>
      <c r="K19" s="5"/>
    </row>
    <row r="20" spans="2:13">
      <c r="C20" s="14" t="s">
        <v>24</v>
      </c>
      <c r="D20" s="13"/>
      <c r="E20" s="87">
        <v>-3.2870039303603549E-2</v>
      </c>
      <c r="F20" s="15"/>
      <c r="G20" s="32">
        <v>0.73893985268200102</v>
      </c>
      <c r="H20" s="36"/>
      <c r="I20" s="91"/>
      <c r="J20" s="48"/>
      <c r="K20" s="5"/>
    </row>
    <row r="21" spans="2:13">
      <c r="C21" s="14"/>
      <c r="D21" s="13"/>
      <c r="E21" s="47">
        <v>-4.7101754548207926E-2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93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7.0 per cent weaker than for the same period in the previous year.</v>
      </c>
      <c r="C22" s="93"/>
      <c r="D22" s="93"/>
      <c r="E22" s="93"/>
      <c r="F22" s="93"/>
      <c r="G22" s="93"/>
      <c r="H22" s="51"/>
      <c r="I22" s="51"/>
    </row>
    <row r="23" spans="2:13" ht="27.75" customHeight="1">
      <c r="B23" s="93" t="s">
        <v>25</v>
      </c>
      <c r="C23" s="93"/>
      <c r="D23" s="93"/>
      <c r="E23" s="93"/>
      <c r="F23" s="93"/>
      <c r="G23" s="93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46051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2.28515625" bestFit="1" customWidth="1"/>
    <col min="3" max="8" width="9.7109375" bestFit="1" customWidth="1"/>
  </cols>
  <sheetData>
    <row r="1" spans="1:9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  <c r="I1" s="107"/>
    </row>
    <row r="2" spans="1:9" ht="15.6">
      <c r="A2" s="99" t="s">
        <v>34</v>
      </c>
      <c r="B2" s="107"/>
      <c r="C2" s="107"/>
      <c r="D2" s="107"/>
      <c r="E2" s="107"/>
      <c r="F2" s="107"/>
      <c r="G2" s="107"/>
      <c r="H2" s="107"/>
      <c r="I2" s="107"/>
    </row>
    <row r="3" spans="1:9" ht="13.9" customHeight="1">
      <c r="A3" s="100" t="s">
        <v>35</v>
      </c>
      <c r="B3" s="107"/>
      <c r="C3" s="107"/>
      <c r="D3" s="107"/>
      <c r="E3" s="107"/>
      <c r="F3" s="107"/>
      <c r="G3" s="107"/>
      <c r="H3" s="107"/>
      <c r="I3" s="107"/>
    </row>
    <row r="5" spans="1:9" ht="40.15" thickBot="1">
      <c r="A5" s="59" t="s">
        <v>36</v>
      </c>
      <c r="B5" s="59" t="s">
        <v>37</v>
      </c>
      <c r="C5" s="60" t="s">
        <v>38</v>
      </c>
      <c r="D5" s="60" t="s">
        <v>39</v>
      </c>
      <c r="E5" s="60" t="s">
        <v>40</v>
      </c>
      <c r="F5" s="60" t="s">
        <v>41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F6" s="61">
        <v>58</v>
      </c>
      <c r="G6" s="61">
        <v>58</v>
      </c>
    </row>
    <row r="7" spans="1:9">
      <c r="A7" s="57" t="s">
        <v>45</v>
      </c>
      <c r="B7" s="57" t="s">
        <v>47</v>
      </c>
      <c r="D7" s="61">
        <v>58</v>
      </c>
      <c r="F7" s="61">
        <v>58</v>
      </c>
      <c r="G7" s="61">
        <v>58</v>
      </c>
      <c r="H7" s="61">
        <v>59</v>
      </c>
      <c r="I7" s="70">
        <v>-0.8</v>
      </c>
    </row>
    <row r="8" spans="1:9">
      <c r="A8" s="57" t="s">
        <v>45</v>
      </c>
      <c r="B8" s="57" t="s">
        <v>48</v>
      </c>
      <c r="D8" s="61">
        <v>59</v>
      </c>
      <c r="F8" s="61">
        <v>59</v>
      </c>
      <c r="G8" s="61">
        <v>59</v>
      </c>
      <c r="H8" s="61">
        <v>87</v>
      </c>
      <c r="I8" s="70">
        <v>-32.4</v>
      </c>
    </row>
    <row r="9" spans="1:9">
      <c r="A9" s="71" t="s">
        <v>49</v>
      </c>
      <c r="B9" s="72">
        <v>0</v>
      </c>
      <c r="C9" s="73">
        <v>0</v>
      </c>
      <c r="D9" s="74">
        <v>175</v>
      </c>
      <c r="E9" s="73">
        <v>0</v>
      </c>
      <c r="F9" s="74">
        <v>175</v>
      </c>
      <c r="G9" s="74">
        <v>175</v>
      </c>
      <c r="H9" s="74">
        <v>146</v>
      </c>
      <c r="I9" s="75">
        <v>20.2</v>
      </c>
    </row>
    <row r="11" spans="1:9">
      <c r="A11" s="57" t="s">
        <v>50</v>
      </c>
      <c r="B11" s="57" t="s">
        <v>51</v>
      </c>
      <c r="D11" s="61">
        <v>20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D12" s="61">
        <v>286</v>
      </c>
      <c r="F12" s="61">
        <v>286</v>
      </c>
      <c r="G12" s="61">
        <v>286</v>
      </c>
      <c r="H12" s="61">
        <v>153</v>
      </c>
      <c r="I12" s="70">
        <v>87.1</v>
      </c>
    </row>
    <row r="13" spans="1:9">
      <c r="A13" s="57" t="s">
        <v>50</v>
      </c>
      <c r="B13" s="57" t="s">
        <v>53</v>
      </c>
      <c r="C13" s="61">
        <v>320</v>
      </c>
      <c r="F13" s="61">
        <v>320</v>
      </c>
      <c r="G13" s="61">
        <v>231</v>
      </c>
      <c r="H13" s="61">
        <v>269</v>
      </c>
      <c r="I13" s="70">
        <v>-14.4</v>
      </c>
    </row>
    <row r="14" spans="1:9">
      <c r="A14" s="57" t="s">
        <v>50</v>
      </c>
      <c r="B14" s="57" t="s">
        <v>54</v>
      </c>
      <c r="C14" s="61">
        <v>1539</v>
      </c>
      <c r="F14" s="61">
        <v>1539</v>
      </c>
      <c r="G14" s="61">
        <v>1130</v>
      </c>
      <c r="H14" s="61">
        <v>1184</v>
      </c>
      <c r="I14" s="70">
        <v>-4.5</v>
      </c>
    </row>
    <row r="15" spans="1:9">
      <c r="A15" s="57" t="s">
        <v>50</v>
      </c>
      <c r="B15" s="57" t="s">
        <v>55</v>
      </c>
      <c r="D15" s="61">
        <v>311</v>
      </c>
      <c r="F15" s="61">
        <v>311</v>
      </c>
      <c r="G15" s="61">
        <v>311</v>
      </c>
      <c r="H15" s="61">
        <v>689</v>
      </c>
      <c r="I15" s="70">
        <v>-54.8</v>
      </c>
    </row>
    <row r="16" spans="1:9">
      <c r="A16" s="57" t="s">
        <v>50</v>
      </c>
      <c r="B16" s="57" t="s">
        <v>56</v>
      </c>
      <c r="D16" s="61">
        <v>177</v>
      </c>
      <c r="F16" s="61">
        <v>177</v>
      </c>
      <c r="G16" s="61">
        <v>177</v>
      </c>
      <c r="H16" s="61">
        <v>176</v>
      </c>
      <c r="I16" s="70">
        <v>0.2</v>
      </c>
    </row>
    <row r="17" spans="1:9">
      <c r="A17" s="57" t="s">
        <v>50</v>
      </c>
      <c r="B17" s="57" t="s">
        <v>57</v>
      </c>
      <c r="D17" s="61">
        <v>153</v>
      </c>
      <c r="F17" s="61">
        <v>153</v>
      </c>
      <c r="G17" s="61">
        <v>153</v>
      </c>
      <c r="H17" s="61">
        <v>512</v>
      </c>
      <c r="I17" s="70">
        <v>-70.099999999999994</v>
      </c>
    </row>
    <row r="18" spans="1:9">
      <c r="A18" s="57" t="s">
        <v>50</v>
      </c>
      <c r="B18" s="57" t="s">
        <v>58</v>
      </c>
      <c r="C18" s="61">
        <v>59</v>
      </c>
      <c r="D18" s="61">
        <v>738</v>
      </c>
      <c r="F18" s="61">
        <v>796</v>
      </c>
      <c r="G18" s="61">
        <v>781</v>
      </c>
      <c r="H18" s="61">
        <v>1332</v>
      </c>
      <c r="I18" s="70">
        <v>-41.4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274</v>
      </c>
      <c r="F20" s="61">
        <v>274</v>
      </c>
      <c r="G20" s="61">
        <v>274</v>
      </c>
      <c r="H20" s="61">
        <v>135</v>
      </c>
      <c r="I20" s="70">
        <v>102.7</v>
      </c>
    </row>
    <row r="21" spans="1:9">
      <c r="A21" s="57" t="s">
        <v>50</v>
      </c>
      <c r="B21" s="57" t="s">
        <v>61</v>
      </c>
      <c r="C21" s="61">
        <v>563</v>
      </c>
      <c r="D21" s="61">
        <v>1671</v>
      </c>
      <c r="F21" s="61">
        <v>2234</v>
      </c>
      <c r="G21" s="61">
        <v>2065</v>
      </c>
      <c r="H21" s="61">
        <v>2486</v>
      </c>
      <c r="I21" s="70">
        <v>-16.899999999999999</v>
      </c>
    </row>
    <row r="22" spans="1:9">
      <c r="A22" s="57" t="s">
        <v>50</v>
      </c>
      <c r="B22" s="57" t="s">
        <v>62</v>
      </c>
      <c r="D22" s="61">
        <v>175</v>
      </c>
      <c r="F22" s="61">
        <v>175</v>
      </c>
      <c r="G22" s="61">
        <v>175</v>
      </c>
      <c r="H22" s="61">
        <v>176</v>
      </c>
      <c r="I22" s="70">
        <v>-0.7</v>
      </c>
    </row>
    <row r="23" spans="1:9">
      <c r="A23" s="57" t="s">
        <v>50</v>
      </c>
      <c r="B23" s="57" t="s">
        <v>63</v>
      </c>
      <c r="D23" s="61">
        <v>1410</v>
      </c>
      <c r="F23" s="61">
        <v>1410</v>
      </c>
      <c r="G23" s="61">
        <v>1410</v>
      </c>
      <c r="H23" s="61">
        <v>1638</v>
      </c>
      <c r="I23" s="70">
        <v>-13.9</v>
      </c>
    </row>
    <row r="24" spans="1:9">
      <c r="A24" s="57" t="s">
        <v>50</v>
      </c>
      <c r="B24" s="57" t="s">
        <v>64</v>
      </c>
      <c r="D24" s="61">
        <v>39</v>
      </c>
      <c r="F24" s="61">
        <v>39</v>
      </c>
      <c r="G24" s="61">
        <v>39</v>
      </c>
    </row>
    <row r="25" spans="1:9">
      <c r="A25" s="57" t="s">
        <v>50</v>
      </c>
      <c r="B25" s="57" t="s">
        <v>65</v>
      </c>
      <c r="D25" s="61">
        <v>98</v>
      </c>
      <c r="F25" s="61">
        <v>98</v>
      </c>
      <c r="G25" s="61">
        <v>98</v>
      </c>
      <c r="H25" s="61">
        <v>99</v>
      </c>
      <c r="I25" s="70">
        <v>-0.6</v>
      </c>
    </row>
    <row r="26" spans="1:9">
      <c r="A26" s="57" t="s">
        <v>50</v>
      </c>
      <c r="B26" s="57" t="s">
        <v>66</v>
      </c>
      <c r="D26" s="61">
        <v>490</v>
      </c>
      <c r="F26" s="61">
        <v>490</v>
      </c>
      <c r="G26" s="61">
        <v>490</v>
      </c>
      <c r="H26" s="61">
        <v>371</v>
      </c>
      <c r="I26" s="70">
        <v>32.1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D28" s="61">
        <v>58</v>
      </c>
      <c r="F28" s="61">
        <v>58</v>
      </c>
      <c r="G28" s="61">
        <v>58</v>
      </c>
      <c r="H28" s="61">
        <v>39</v>
      </c>
      <c r="I28" s="70">
        <v>49.8</v>
      </c>
    </row>
    <row r="29" spans="1:9">
      <c r="A29" s="57" t="s">
        <v>50</v>
      </c>
      <c r="B29" s="57" t="s">
        <v>69</v>
      </c>
      <c r="H29" s="61">
        <v>19</v>
      </c>
      <c r="I29" s="70">
        <v>-100</v>
      </c>
    </row>
    <row r="30" spans="1:9">
      <c r="A30" s="57" t="s">
        <v>50</v>
      </c>
      <c r="B30" s="57" t="s">
        <v>70</v>
      </c>
      <c r="C30" s="61">
        <v>40</v>
      </c>
      <c r="D30" s="61">
        <v>1972</v>
      </c>
      <c r="F30" s="61">
        <v>2012</v>
      </c>
      <c r="G30" s="61">
        <v>2001</v>
      </c>
      <c r="H30" s="61">
        <v>2935</v>
      </c>
      <c r="I30" s="70">
        <v>-31.8</v>
      </c>
    </row>
    <row r="31" spans="1:9">
      <c r="A31" s="71" t="s">
        <v>71</v>
      </c>
      <c r="B31" s="72">
        <v>0</v>
      </c>
      <c r="C31" s="74" t="s">
        <v>72</v>
      </c>
      <c r="D31" s="74" t="s">
        <v>73</v>
      </c>
      <c r="E31" s="73">
        <v>0</v>
      </c>
      <c r="F31" s="74" t="s">
        <v>74</v>
      </c>
      <c r="G31" s="74" t="s">
        <v>75</v>
      </c>
      <c r="H31" s="74" t="s">
        <v>76</v>
      </c>
      <c r="I31" s="75">
        <v>-21.2</v>
      </c>
    </row>
    <row r="33" spans="1:9">
      <c r="A33" s="57" t="s">
        <v>77</v>
      </c>
      <c r="B33" s="57" t="s">
        <v>78</v>
      </c>
      <c r="D33" s="61">
        <v>39</v>
      </c>
      <c r="F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77</v>
      </c>
      <c r="B34" s="57" t="s">
        <v>79</v>
      </c>
      <c r="H34" s="61">
        <v>19</v>
      </c>
      <c r="I34" s="70">
        <v>-100</v>
      </c>
    </row>
    <row r="35" spans="1:9">
      <c r="A35" s="71" t="s">
        <v>80</v>
      </c>
      <c r="B35" s="72">
        <v>0</v>
      </c>
      <c r="C35" s="73">
        <v>0</v>
      </c>
      <c r="D35" s="74">
        <v>39</v>
      </c>
      <c r="E35" s="73">
        <v>0</v>
      </c>
      <c r="F35" s="74">
        <v>39</v>
      </c>
      <c r="G35" s="74">
        <v>39</v>
      </c>
      <c r="H35" s="74">
        <v>98</v>
      </c>
      <c r="I35" s="75">
        <v>-60.1</v>
      </c>
    </row>
    <row r="37" spans="1:9">
      <c r="A37" s="57" t="s">
        <v>81</v>
      </c>
      <c r="B37" s="57" t="s">
        <v>82</v>
      </c>
      <c r="D37" s="61">
        <v>157</v>
      </c>
      <c r="F37" s="61">
        <v>157</v>
      </c>
      <c r="G37" s="61">
        <v>157</v>
      </c>
      <c r="H37" s="61">
        <v>509</v>
      </c>
      <c r="I37" s="70">
        <v>-69.3</v>
      </c>
    </row>
    <row r="38" spans="1:9">
      <c r="A38" s="71" t="s">
        <v>83</v>
      </c>
      <c r="B38" s="72">
        <v>0</v>
      </c>
      <c r="C38" s="73">
        <v>0</v>
      </c>
      <c r="D38" s="74">
        <v>157</v>
      </c>
      <c r="E38" s="73">
        <v>0</v>
      </c>
      <c r="F38" s="74">
        <v>157</v>
      </c>
      <c r="G38" s="74">
        <v>157</v>
      </c>
      <c r="H38" s="74">
        <v>509</v>
      </c>
      <c r="I38" s="75">
        <v>-69.3</v>
      </c>
    </row>
    <row r="40" spans="1:9">
      <c r="A40" s="57" t="s">
        <v>84</v>
      </c>
      <c r="B40" s="57" t="s">
        <v>85</v>
      </c>
      <c r="D40" s="61">
        <v>412</v>
      </c>
      <c r="F40" s="61">
        <v>412</v>
      </c>
      <c r="G40" s="61">
        <v>412</v>
      </c>
      <c r="H40" s="61">
        <v>462</v>
      </c>
      <c r="I40" s="70">
        <v>-10.7</v>
      </c>
    </row>
    <row r="41" spans="1:9">
      <c r="A41" s="57" t="s">
        <v>84</v>
      </c>
      <c r="B41" s="57" t="s">
        <v>86</v>
      </c>
      <c r="D41" s="61">
        <v>58</v>
      </c>
      <c r="F41" s="61">
        <v>58</v>
      </c>
      <c r="G41" s="61">
        <v>58</v>
      </c>
      <c r="H41" s="61">
        <v>137</v>
      </c>
      <c r="I41" s="70">
        <v>-57.2</v>
      </c>
    </row>
    <row r="42" spans="1:9">
      <c r="A42" s="57" t="s">
        <v>84</v>
      </c>
      <c r="B42" s="57" t="s">
        <v>87</v>
      </c>
      <c r="D42" s="61">
        <v>118</v>
      </c>
      <c r="F42" s="61">
        <v>118</v>
      </c>
      <c r="G42" s="61">
        <v>118</v>
      </c>
      <c r="H42" s="61">
        <v>294</v>
      </c>
      <c r="I42" s="70">
        <v>-60</v>
      </c>
    </row>
    <row r="43" spans="1:9">
      <c r="A43" s="71" t="s">
        <v>88</v>
      </c>
      <c r="B43" s="72">
        <v>0</v>
      </c>
      <c r="C43" s="73">
        <v>0</v>
      </c>
      <c r="D43" s="74">
        <v>588</v>
      </c>
      <c r="E43" s="73">
        <v>0</v>
      </c>
      <c r="F43" s="74">
        <v>588</v>
      </c>
      <c r="G43" s="74">
        <v>588</v>
      </c>
      <c r="H43" s="74">
        <v>892</v>
      </c>
      <c r="I43" s="75">
        <v>-34.1</v>
      </c>
    </row>
    <row r="45" spans="1:9">
      <c r="A45" s="57" t="s">
        <v>89</v>
      </c>
      <c r="B45" s="57" t="s">
        <v>90</v>
      </c>
      <c r="C45" s="61">
        <v>0</v>
      </c>
      <c r="D45" s="61">
        <v>57</v>
      </c>
      <c r="F45" s="61">
        <v>57</v>
      </c>
      <c r="G45" s="61">
        <v>57</v>
      </c>
      <c r="H45" s="61">
        <v>38</v>
      </c>
      <c r="I45" s="70">
        <v>48.1</v>
      </c>
    </row>
    <row r="46" spans="1:9">
      <c r="A46" s="57" t="s">
        <v>89</v>
      </c>
      <c r="B46" s="57" t="s">
        <v>91</v>
      </c>
      <c r="D46" s="61">
        <v>30</v>
      </c>
      <c r="F46" s="61">
        <v>30</v>
      </c>
      <c r="G46" s="61">
        <v>30</v>
      </c>
      <c r="H46" s="61">
        <v>27</v>
      </c>
      <c r="I46" s="70">
        <v>7.5</v>
      </c>
    </row>
    <row r="47" spans="1:9">
      <c r="A47" s="57" t="s">
        <v>89</v>
      </c>
      <c r="B47" s="57" t="s">
        <v>92</v>
      </c>
      <c r="C47" s="61">
        <v>0</v>
      </c>
      <c r="D47" s="61">
        <v>681</v>
      </c>
      <c r="F47" s="61">
        <v>681</v>
      </c>
      <c r="G47" s="61">
        <v>681</v>
      </c>
      <c r="H47" s="61">
        <v>574</v>
      </c>
      <c r="I47" s="70">
        <v>18.600000000000001</v>
      </c>
    </row>
    <row r="48" spans="1:9">
      <c r="A48" s="71" t="s">
        <v>93</v>
      </c>
      <c r="B48" s="72">
        <v>0</v>
      </c>
      <c r="C48" s="74">
        <v>0</v>
      </c>
      <c r="D48" s="74">
        <v>767</v>
      </c>
      <c r="E48" s="73">
        <v>0</v>
      </c>
      <c r="F48" s="74">
        <v>767</v>
      </c>
      <c r="G48" s="74">
        <v>767</v>
      </c>
      <c r="H48" s="74">
        <v>640</v>
      </c>
      <c r="I48" s="75">
        <v>19.899999999999999</v>
      </c>
    </row>
    <row r="50" spans="1:9">
      <c r="A50" s="57" t="s">
        <v>94</v>
      </c>
      <c r="B50" s="57" t="s">
        <v>95</v>
      </c>
      <c r="C50" s="61">
        <v>14655</v>
      </c>
      <c r="D50" s="61">
        <v>4363</v>
      </c>
      <c r="E50" s="61">
        <v>41</v>
      </c>
      <c r="F50" s="61">
        <v>19058</v>
      </c>
      <c r="G50" s="61">
        <v>15085</v>
      </c>
      <c r="H50" s="61">
        <v>12747</v>
      </c>
      <c r="I50" s="70">
        <v>18.3</v>
      </c>
    </row>
    <row r="51" spans="1:9">
      <c r="A51" s="57" t="s">
        <v>94</v>
      </c>
      <c r="B51" s="57" t="s">
        <v>96</v>
      </c>
      <c r="C51" s="61">
        <v>9</v>
      </c>
      <c r="D51" s="61">
        <v>440</v>
      </c>
      <c r="F51" s="61">
        <v>449</v>
      </c>
      <c r="G51" s="61">
        <v>447</v>
      </c>
      <c r="H51" s="61">
        <v>423</v>
      </c>
      <c r="I51" s="70">
        <v>5.7</v>
      </c>
    </row>
    <row r="52" spans="1:9">
      <c r="A52" s="57" t="s">
        <v>94</v>
      </c>
      <c r="B52" s="57" t="s">
        <v>97</v>
      </c>
      <c r="D52" s="61">
        <v>19</v>
      </c>
      <c r="F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98</v>
      </c>
      <c r="B53" s="72">
        <v>0</v>
      </c>
      <c r="C53" s="74" t="s">
        <v>99</v>
      </c>
      <c r="D53" s="74" t="s">
        <v>100</v>
      </c>
      <c r="E53" s="74">
        <v>41</v>
      </c>
      <c r="F53" s="74" t="s">
        <v>101</v>
      </c>
      <c r="G53" s="74" t="s">
        <v>102</v>
      </c>
      <c r="H53" s="74" t="s">
        <v>103</v>
      </c>
      <c r="I53" s="75">
        <v>17.8</v>
      </c>
    </row>
    <row r="55" spans="1:9">
      <c r="A55" s="57" t="s">
        <v>104</v>
      </c>
      <c r="B55" s="57" t="s">
        <v>105</v>
      </c>
      <c r="C55" s="61">
        <v>519</v>
      </c>
      <c r="D55" s="61">
        <v>643</v>
      </c>
      <c r="F55" s="61">
        <v>1162</v>
      </c>
      <c r="G55" s="61">
        <v>1015</v>
      </c>
      <c r="H55" s="61">
        <v>719</v>
      </c>
      <c r="I55" s="70">
        <v>41.2</v>
      </c>
    </row>
    <row r="56" spans="1:9">
      <c r="A56" s="71" t="s">
        <v>106</v>
      </c>
      <c r="B56" s="72">
        <v>0</v>
      </c>
      <c r="C56" s="74">
        <v>519</v>
      </c>
      <c r="D56" s="74">
        <v>643</v>
      </c>
      <c r="E56" s="73">
        <v>0</v>
      </c>
      <c r="F56" s="74" t="s">
        <v>107</v>
      </c>
      <c r="G56" s="74" t="s">
        <v>108</v>
      </c>
      <c r="H56" s="74">
        <v>719</v>
      </c>
      <c r="I56" s="75">
        <v>41.2</v>
      </c>
    </row>
    <row r="58" spans="1:9">
      <c r="A58" s="57" t="s">
        <v>109</v>
      </c>
      <c r="B58" s="57" t="s">
        <v>110</v>
      </c>
      <c r="H58" s="61">
        <v>2</v>
      </c>
      <c r="I58" s="70">
        <v>-100</v>
      </c>
    </row>
    <row r="59" spans="1:9">
      <c r="A59" s="71" t="s">
        <v>111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112</v>
      </c>
      <c r="B61" s="57" t="s">
        <v>113</v>
      </c>
      <c r="D61" s="61">
        <v>59</v>
      </c>
      <c r="F61" s="61">
        <v>59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112</v>
      </c>
      <c r="B62" s="57" t="s">
        <v>114</v>
      </c>
      <c r="C62" s="61">
        <v>888</v>
      </c>
      <c r="D62" s="61">
        <v>7219</v>
      </c>
      <c r="F62" s="61">
        <v>8106</v>
      </c>
      <c r="G62" s="61">
        <v>7875</v>
      </c>
      <c r="H62" s="61">
        <v>9091</v>
      </c>
      <c r="I62" s="70">
        <v>-13.4</v>
      </c>
    </row>
    <row r="63" spans="1:9">
      <c r="A63" s="57" t="s">
        <v>112</v>
      </c>
      <c r="B63" s="57" t="s">
        <v>115</v>
      </c>
      <c r="D63" s="61">
        <v>77</v>
      </c>
      <c r="F63" s="61">
        <v>77</v>
      </c>
      <c r="G63" s="61">
        <v>77</v>
      </c>
      <c r="H63" s="61">
        <v>79</v>
      </c>
      <c r="I63" s="70">
        <v>-2.6</v>
      </c>
    </row>
    <row r="64" spans="1:9" ht="13.15" customHeight="1">
      <c r="A64" s="57" t="s">
        <v>112</v>
      </c>
      <c r="B64" s="57" t="s">
        <v>116</v>
      </c>
      <c r="H64" s="61">
        <v>39</v>
      </c>
      <c r="I64" s="70">
        <v>-100</v>
      </c>
    </row>
    <row r="65" spans="1:9">
      <c r="A65" s="57" t="s">
        <v>112</v>
      </c>
      <c r="B65" s="57" t="s">
        <v>117</v>
      </c>
      <c r="D65" s="61">
        <v>1998</v>
      </c>
      <c r="F65" s="61">
        <v>1998</v>
      </c>
      <c r="G65" s="61">
        <v>1998</v>
      </c>
      <c r="H65" s="61">
        <v>1438</v>
      </c>
      <c r="I65" s="70">
        <v>38.9</v>
      </c>
    </row>
    <row r="66" spans="1:9">
      <c r="A66" s="57" t="s">
        <v>112</v>
      </c>
      <c r="B66" s="57" t="s">
        <v>118</v>
      </c>
      <c r="D66" s="61">
        <v>20</v>
      </c>
      <c r="F66" s="61">
        <v>20</v>
      </c>
      <c r="G66" s="61">
        <v>20</v>
      </c>
      <c r="H66" s="61">
        <v>49</v>
      </c>
      <c r="I66" s="70">
        <v>-60.2</v>
      </c>
    </row>
    <row r="67" spans="1:9">
      <c r="A67" s="57" t="s">
        <v>112</v>
      </c>
      <c r="B67" s="57" t="s">
        <v>119</v>
      </c>
      <c r="D67" s="61">
        <v>19</v>
      </c>
      <c r="F67" s="61">
        <v>19</v>
      </c>
      <c r="G67" s="61">
        <v>19</v>
      </c>
      <c r="H67" s="61">
        <v>57</v>
      </c>
      <c r="I67" s="70">
        <v>-65.7</v>
      </c>
    </row>
    <row r="68" spans="1:9">
      <c r="A68" s="57" t="s">
        <v>112</v>
      </c>
      <c r="B68" s="57" t="s">
        <v>120</v>
      </c>
      <c r="C68" s="61">
        <v>19</v>
      </c>
      <c r="D68" s="61">
        <v>1016</v>
      </c>
      <c r="F68" s="61">
        <v>1035</v>
      </c>
      <c r="G68" s="61">
        <v>1030</v>
      </c>
      <c r="H68" s="61">
        <v>765</v>
      </c>
      <c r="I68" s="70">
        <v>34.6</v>
      </c>
    </row>
    <row r="69" spans="1:9">
      <c r="A69" s="71" t="s">
        <v>121</v>
      </c>
      <c r="B69" s="72">
        <v>0</v>
      </c>
      <c r="C69" s="74">
        <v>907</v>
      </c>
      <c r="D69" s="74" t="s">
        <v>122</v>
      </c>
      <c r="E69" s="73">
        <v>0</v>
      </c>
      <c r="F69" s="74" t="s">
        <v>123</v>
      </c>
      <c r="G69" s="74" t="s">
        <v>124</v>
      </c>
      <c r="H69" s="74" t="s">
        <v>125</v>
      </c>
      <c r="I69" s="75">
        <v>-4.5</v>
      </c>
    </row>
    <row r="71" spans="1:9">
      <c r="A71" s="57" t="s">
        <v>126</v>
      </c>
      <c r="B71" s="57" t="s">
        <v>127</v>
      </c>
      <c r="H71" s="61">
        <v>118</v>
      </c>
      <c r="I71" s="70">
        <v>-100</v>
      </c>
    </row>
    <row r="72" spans="1:9" ht="13.15" customHeight="1">
      <c r="A72" s="57" t="s">
        <v>126</v>
      </c>
      <c r="B72" s="57" t="s">
        <v>128</v>
      </c>
      <c r="D72" s="61">
        <v>78</v>
      </c>
      <c r="F72" s="61">
        <v>78</v>
      </c>
      <c r="G72" s="61">
        <v>78</v>
      </c>
      <c r="H72" s="61">
        <v>39</v>
      </c>
      <c r="I72" s="70">
        <v>97.9</v>
      </c>
    </row>
    <row r="73" spans="1:9">
      <c r="A73" s="57" t="s">
        <v>126</v>
      </c>
      <c r="B73" s="57" t="s">
        <v>129</v>
      </c>
      <c r="D73" s="61">
        <v>59</v>
      </c>
      <c r="F73" s="61">
        <v>59</v>
      </c>
      <c r="G73" s="61">
        <v>59</v>
      </c>
      <c r="H73" s="61">
        <v>156</v>
      </c>
      <c r="I73" s="70">
        <v>-62.5</v>
      </c>
    </row>
    <row r="74" spans="1:9" ht="13.15" customHeight="1">
      <c r="A74" s="71" t="s">
        <v>130</v>
      </c>
      <c r="B74" s="72">
        <v>0</v>
      </c>
      <c r="C74" s="73">
        <v>0</v>
      </c>
      <c r="D74" s="74">
        <v>136</v>
      </c>
      <c r="E74" s="73">
        <v>0</v>
      </c>
      <c r="F74" s="74">
        <v>136</v>
      </c>
      <c r="G74" s="74">
        <v>136</v>
      </c>
      <c r="H74" s="74">
        <v>314</v>
      </c>
      <c r="I74" s="75">
        <v>-56.5</v>
      </c>
    </row>
    <row r="76" spans="1:9" ht="13.15" customHeight="1">
      <c r="A76" s="71" t="s">
        <v>131</v>
      </c>
      <c r="B76" s="72">
        <v>0</v>
      </c>
      <c r="C76" s="74" t="s">
        <v>132</v>
      </c>
      <c r="D76" s="74" t="s">
        <v>133</v>
      </c>
      <c r="E76" s="74">
        <v>41</v>
      </c>
      <c r="F76" s="74" t="s">
        <v>134</v>
      </c>
      <c r="G76" s="74" t="s">
        <v>135</v>
      </c>
      <c r="H76" s="74" t="s">
        <v>136</v>
      </c>
      <c r="I76" s="75">
        <v>-3</v>
      </c>
    </row>
    <row r="77" spans="1:9" ht="13.15" customHeight="1"/>
    <row r="78" spans="1:9" ht="13.15" customHeight="1">
      <c r="A78" s="96" t="s">
        <v>137</v>
      </c>
      <c r="B78" s="107"/>
      <c r="C78" s="107"/>
      <c r="D78" s="107"/>
      <c r="E78" s="107"/>
      <c r="F78" s="107"/>
      <c r="G78" s="107"/>
      <c r="H78" s="107"/>
      <c r="I78" s="107"/>
    </row>
    <row r="79" spans="1:9" ht="13.15" customHeight="1">
      <c r="A79" s="97" t="s">
        <v>138</v>
      </c>
      <c r="B79" s="107"/>
      <c r="C79" s="107"/>
      <c r="D79" s="107"/>
      <c r="E79" s="107"/>
      <c r="F79" s="107"/>
      <c r="G79" s="107"/>
      <c r="H79" s="107"/>
      <c r="I79" s="107"/>
    </row>
    <row r="80" spans="1:9" ht="13.15" customHeight="1">
      <c r="A80" s="96" t="s">
        <v>139</v>
      </c>
      <c r="B80" s="107"/>
      <c r="C80" s="107"/>
      <c r="D80" s="107"/>
      <c r="E80" s="107"/>
      <c r="F80" s="107"/>
      <c r="G80" s="107"/>
      <c r="H80" s="107"/>
      <c r="I80" s="107"/>
    </row>
    <row r="81" spans="1:9" ht="13.15" customHeight="1">
      <c r="A81" s="97" t="s">
        <v>140</v>
      </c>
      <c r="B81" s="107"/>
      <c r="C81" s="107"/>
      <c r="D81" s="107"/>
      <c r="E81" s="107"/>
      <c r="F81" s="107"/>
      <c r="G81" s="107"/>
      <c r="H81" s="107"/>
      <c r="I81" s="107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2.28515625" bestFit="1" customWidth="1"/>
    <col min="3" max="7" width="9.7109375" bestFit="1" customWidth="1"/>
  </cols>
  <sheetData>
    <row r="1" spans="1:8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</row>
    <row r="2" spans="1:8" ht="15.6">
      <c r="A2" s="99" t="s">
        <v>141</v>
      </c>
      <c r="B2" s="107"/>
      <c r="C2" s="107"/>
      <c r="D2" s="107"/>
      <c r="E2" s="107"/>
      <c r="F2" s="107"/>
      <c r="G2" s="107"/>
      <c r="H2" s="107"/>
    </row>
    <row r="3" spans="1:8" ht="13.9" customHeight="1">
      <c r="A3" s="100" t="s">
        <v>35</v>
      </c>
      <c r="B3" s="107"/>
      <c r="C3" s="107"/>
      <c r="D3" s="107"/>
      <c r="E3" s="107"/>
      <c r="F3" s="107"/>
      <c r="G3" s="107"/>
      <c r="H3" s="107"/>
    </row>
    <row r="5" spans="1:8" ht="40.15" thickBot="1">
      <c r="A5" s="59" t="s">
        <v>36</v>
      </c>
      <c r="B5" s="59" t="s">
        <v>37</v>
      </c>
      <c r="C5" s="60" t="s">
        <v>142</v>
      </c>
      <c r="D5" s="60" t="s">
        <v>143</v>
      </c>
      <c r="E5" s="60" t="s">
        <v>144</v>
      </c>
      <c r="F5" s="60" t="s">
        <v>145</v>
      </c>
      <c r="G5" s="60" t="s">
        <v>146</v>
      </c>
      <c r="H5" s="60" t="s">
        <v>147</v>
      </c>
    </row>
    <row r="6" spans="1:8">
      <c r="A6" s="57" t="s">
        <v>45</v>
      </c>
      <c r="B6" s="57" t="s">
        <v>46</v>
      </c>
      <c r="D6" s="61">
        <v>283</v>
      </c>
      <c r="F6" s="61">
        <v>283</v>
      </c>
    </row>
    <row r="7" spans="1:8">
      <c r="A7" s="57" t="s">
        <v>45</v>
      </c>
      <c r="B7" s="57" t="s">
        <v>47</v>
      </c>
      <c r="D7" s="61">
        <v>319</v>
      </c>
      <c r="F7" s="61">
        <v>319</v>
      </c>
      <c r="G7" s="61">
        <v>270</v>
      </c>
      <c r="H7" s="70">
        <v>18</v>
      </c>
    </row>
    <row r="8" spans="1:8">
      <c r="A8" s="57" t="s">
        <v>45</v>
      </c>
      <c r="B8" s="57" t="s">
        <v>48</v>
      </c>
      <c r="D8" s="61">
        <v>305</v>
      </c>
      <c r="F8" s="61">
        <v>305</v>
      </c>
      <c r="G8" s="61">
        <v>388</v>
      </c>
      <c r="H8" s="70">
        <v>-21.3</v>
      </c>
    </row>
    <row r="9" spans="1:8">
      <c r="A9" s="71" t="s">
        <v>49</v>
      </c>
      <c r="B9" s="72">
        <v>0</v>
      </c>
      <c r="C9" s="73">
        <v>0</v>
      </c>
      <c r="D9" s="74">
        <v>906</v>
      </c>
      <c r="E9" s="73">
        <v>0</v>
      </c>
      <c r="F9" s="74">
        <v>906</v>
      </c>
      <c r="G9" s="74">
        <v>658</v>
      </c>
      <c r="H9" s="75">
        <v>37.799999999999997</v>
      </c>
    </row>
    <row r="11" spans="1:8">
      <c r="A11" s="57" t="s">
        <v>50</v>
      </c>
      <c r="B11" s="57" t="s">
        <v>51</v>
      </c>
      <c r="D11" s="61">
        <v>99</v>
      </c>
      <c r="F11" s="61">
        <v>99</v>
      </c>
    </row>
    <row r="12" spans="1:8">
      <c r="A12" s="57" t="s">
        <v>50</v>
      </c>
      <c r="B12" s="57" t="s">
        <v>52</v>
      </c>
      <c r="D12" s="61">
        <v>1547</v>
      </c>
      <c r="F12" s="61">
        <v>1547</v>
      </c>
      <c r="G12" s="61">
        <v>685</v>
      </c>
      <c r="H12" s="70">
        <v>125.8</v>
      </c>
    </row>
    <row r="13" spans="1:8">
      <c r="A13" s="57" t="s">
        <v>50</v>
      </c>
      <c r="B13" s="57" t="s">
        <v>53</v>
      </c>
      <c r="C13" s="61">
        <v>3237</v>
      </c>
      <c r="F13" s="61">
        <v>3237</v>
      </c>
      <c r="G13" s="61">
        <v>4446</v>
      </c>
      <c r="H13" s="70">
        <v>-27.2</v>
      </c>
    </row>
    <row r="14" spans="1:8">
      <c r="A14" s="57" t="s">
        <v>50</v>
      </c>
      <c r="B14" s="57" t="s">
        <v>54</v>
      </c>
      <c r="C14" s="61">
        <v>8309</v>
      </c>
      <c r="F14" s="61">
        <v>8309</v>
      </c>
      <c r="G14" s="61">
        <v>7127</v>
      </c>
      <c r="H14" s="70">
        <v>16.600000000000001</v>
      </c>
    </row>
    <row r="15" spans="1:8">
      <c r="A15" s="57" t="s">
        <v>50</v>
      </c>
      <c r="B15" s="57" t="s">
        <v>55</v>
      </c>
      <c r="D15" s="61">
        <v>1683</v>
      </c>
      <c r="F15" s="61">
        <v>1683</v>
      </c>
      <c r="G15" s="61">
        <v>3283</v>
      </c>
      <c r="H15" s="70">
        <v>-48.7</v>
      </c>
    </row>
    <row r="16" spans="1:8">
      <c r="A16" s="57" t="s">
        <v>50</v>
      </c>
      <c r="B16" s="57" t="s">
        <v>56</v>
      </c>
      <c r="D16" s="61">
        <v>1019</v>
      </c>
      <c r="F16" s="61">
        <v>1019</v>
      </c>
      <c r="G16" s="61">
        <v>815</v>
      </c>
      <c r="H16" s="70">
        <v>24.9</v>
      </c>
    </row>
    <row r="17" spans="1:8">
      <c r="A17" s="57" t="s">
        <v>50</v>
      </c>
      <c r="B17" s="57" t="s">
        <v>57</v>
      </c>
      <c r="D17" s="61">
        <v>839</v>
      </c>
      <c r="F17" s="61">
        <v>839</v>
      </c>
      <c r="G17" s="61">
        <v>2781</v>
      </c>
      <c r="H17" s="70">
        <v>-69.8</v>
      </c>
    </row>
    <row r="18" spans="1:8">
      <c r="A18" s="57" t="s">
        <v>50</v>
      </c>
      <c r="B18" s="57" t="s">
        <v>58</v>
      </c>
      <c r="C18" s="61">
        <v>189</v>
      </c>
      <c r="D18" s="61">
        <v>3728</v>
      </c>
      <c r="F18" s="61">
        <v>3918</v>
      </c>
      <c r="G18" s="61">
        <v>5814</v>
      </c>
      <c r="H18" s="70">
        <v>-32.6</v>
      </c>
    </row>
    <row r="19" spans="1:8">
      <c r="A19" s="57" t="s">
        <v>50</v>
      </c>
      <c r="B19" s="57" t="s">
        <v>59</v>
      </c>
      <c r="G19" s="61">
        <v>96</v>
      </c>
      <c r="H19" s="70">
        <v>-100</v>
      </c>
    </row>
    <row r="20" spans="1:8">
      <c r="A20" s="57" t="s">
        <v>50</v>
      </c>
      <c r="B20" s="57" t="s">
        <v>60</v>
      </c>
      <c r="D20" s="61">
        <v>1415</v>
      </c>
      <c r="F20" s="61">
        <v>1415</v>
      </c>
      <c r="G20" s="61">
        <v>455</v>
      </c>
      <c r="H20" s="70">
        <v>211.2</v>
      </c>
    </row>
    <row r="21" spans="1:8">
      <c r="A21" s="57" t="s">
        <v>50</v>
      </c>
      <c r="B21" s="57" t="s">
        <v>61</v>
      </c>
      <c r="C21" s="61">
        <v>13279</v>
      </c>
      <c r="D21" s="61">
        <v>8945</v>
      </c>
      <c r="F21" s="61">
        <v>22224</v>
      </c>
      <c r="G21" s="61">
        <v>22701</v>
      </c>
      <c r="H21" s="70">
        <v>-2.1</v>
      </c>
    </row>
    <row r="22" spans="1:8">
      <c r="A22" s="57" t="s">
        <v>50</v>
      </c>
      <c r="B22" s="57" t="s">
        <v>62</v>
      </c>
      <c r="D22" s="61">
        <v>1044</v>
      </c>
      <c r="F22" s="61">
        <v>1044</v>
      </c>
      <c r="G22" s="61">
        <v>877</v>
      </c>
      <c r="H22" s="70">
        <v>19</v>
      </c>
    </row>
    <row r="23" spans="1:8">
      <c r="A23" s="57" t="s">
        <v>50</v>
      </c>
      <c r="B23" s="57" t="s">
        <v>63</v>
      </c>
      <c r="D23" s="61">
        <v>8087</v>
      </c>
      <c r="F23" s="61">
        <v>8087</v>
      </c>
      <c r="G23" s="61">
        <v>7782</v>
      </c>
      <c r="H23" s="70">
        <v>3.9</v>
      </c>
    </row>
    <row r="24" spans="1:8">
      <c r="A24" s="57" t="s">
        <v>50</v>
      </c>
      <c r="B24" s="57" t="s">
        <v>64</v>
      </c>
      <c r="D24" s="61">
        <v>361</v>
      </c>
      <c r="F24" s="61">
        <v>361</v>
      </c>
    </row>
    <row r="25" spans="1:8">
      <c r="A25" s="57" t="s">
        <v>50</v>
      </c>
      <c r="B25" s="57" t="s">
        <v>65</v>
      </c>
      <c r="D25" s="61">
        <v>602</v>
      </c>
      <c r="F25" s="61">
        <v>602</v>
      </c>
      <c r="G25" s="61">
        <v>533</v>
      </c>
      <c r="H25" s="70">
        <v>13</v>
      </c>
    </row>
    <row r="26" spans="1:8">
      <c r="A26" s="57" t="s">
        <v>50</v>
      </c>
      <c r="B26" s="57" t="s">
        <v>66</v>
      </c>
      <c r="D26" s="61">
        <v>2564</v>
      </c>
      <c r="F26" s="61">
        <v>2564</v>
      </c>
      <c r="G26" s="61">
        <v>1748</v>
      </c>
      <c r="H26" s="70">
        <v>46.7</v>
      </c>
    </row>
    <row r="27" spans="1:8">
      <c r="A27" s="57" t="s">
        <v>50</v>
      </c>
      <c r="B27" s="57" t="s">
        <v>67</v>
      </c>
      <c r="G27" s="61">
        <v>629</v>
      </c>
      <c r="H27" s="70">
        <v>-100</v>
      </c>
    </row>
    <row r="28" spans="1:8">
      <c r="A28" s="57" t="s">
        <v>50</v>
      </c>
      <c r="B28" s="57" t="s">
        <v>68</v>
      </c>
      <c r="D28" s="61">
        <v>318</v>
      </c>
      <c r="F28" s="61">
        <v>318</v>
      </c>
      <c r="G28" s="61">
        <v>176</v>
      </c>
      <c r="H28" s="70">
        <v>80.7</v>
      </c>
    </row>
    <row r="29" spans="1:8">
      <c r="A29" s="57" t="s">
        <v>50</v>
      </c>
      <c r="B29" s="57" t="s">
        <v>69</v>
      </c>
      <c r="G29" s="61">
        <v>112</v>
      </c>
      <c r="H29" s="70">
        <v>-100</v>
      </c>
    </row>
    <row r="30" spans="1:8">
      <c r="A30" s="57" t="s">
        <v>50</v>
      </c>
      <c r="B30" s="57" t="s">
        <v>70</v>
      </c>
      <c r="C30" s="61">
        <v>179</v>
      </c>
      <c r="D30" s="61">
        <v>11068</v>
      </c>
      <c r="F30" s="61">
        <v>11247</v>
      </c>
      <c r="G30" s="61">
        <v>13636</v>
      </c>
      <c r="H30" s="70">
        <v>-17.5</v>
      </c>
    </row>
    <row r="31" spans="1:8">
      <c r="A31" s="71" t="s">
        <v>71</v>
      </c>
      <c r="B31" s="72">
        <v>0</v>
      </c>
      <c r="C31" s="74" t="s">
        <v>148</v>
      </c>
      <c r="D31" s="74" t="s">
        <v>149</v>
      </c>
      <c r="E31" s="73">
        <v>0</v>
      </c>
      <c r="F31" s="74" t="s">
        <v>150</v>
      </c>
      <c r="G31" s="74" t="s">
        <v>151</v>
      </c>
      <c r="H31" s="75">
        <v>-7</v>
      </c>
    </row>
    <row r="33" spans="1:8">
      <c r="A33" s="57" t="s">
        <v>77</v>
      </c>
      <c r="B33" s="57" t="s">
        <v>78</v>
      </c>
      <c r="D33" s="61">
        <v>208</v>
      </c>
      <c r="F33" s="61">
        <v>208</v>
      </c>
      <c r="G33" s="61">
        <v>359</v>
      </c>
      <c r="H33" s="70">
        <v>-42</v>
      </c>
    </row>
    <row r="34" spans="1:8">
      <c r="A34" s="57" t="s">
        <v>77</v>
      </c>
      <c r="B34" s="57" t="s">
        <v>79</v>
      </c>
      <c r="G34" s="61">
        <v>78</v>
      </c>
      <c r="H34" s="70">
        <v>-100</v>
      </c>
    </row>
    <row r="35" spans="1:8">
      <c r="A35" s="71" t="s">
        <v>80</v>
      </c>
      <c r="B35" s="72">
        <v>0</v>
      </c>
      <c r="C35" s="73">
        <v>0</v>
      </c>
      <c r="D35" s="74">
        <v>208</v>
      </c>
      <c r="E35" s="73">
        <v>0</v>
      </c>
      <c r="F35" s="74">
        <v>208</v>
      </c>
      <c r="G35" s="74">
        <v>437</v>
      </c>
      <c r="H35" s="75">
        <v>-52.4</v>
      </c>
    </row>
    <row r="37" spans="1:8">
      <c r="A37" s="57" t="s">
        <v>81</v>
      </c>
      <c r="B37" s="57" t="s">
        <v>82</v>
      </c>
      <c r="D37" s="61">
        <v>790</v>
      </c>
      <c r="F37" s="61">
        <v>790</v>
      </c>
      <c r="G37" s="61">
        <v>2132</v>
      </c>
      <c r="H37" s="70">
        <v>-63</v>
      </c>
    </row>
    <row r="38" spans="1:8">
      <c r="A38" s="71" t="s">
        <v>83</v>
      </c>
      <c r="B38" s="72">
        <v>0</v>
      </c>
      <c r="C38" s="73">
        <v>0</v>
      </c>
      <c r="D38" s="74">
        <v>790</v>
      </c>
      <c r="E38" s="73">
        <v>0</v>
      </c>
      <c r="F38" s="74">
        <v>790</v>
      </c>
      <c r="G38" s="74" t="s">
        <v>152</v>
      </c>
      <c r="H38" s="75">
        <v>-63</v>
      </c>
    </row>
    <row r="40" spans="1:8">
      <c r="A40" s="57" t="s">
        <v>84</v>
      </c>
      <c r="B40" s="57" t="s">
        <v>85</v>
      </c>
      <c r="D40" s="61">
        <v>2074</v>
      </c>
      <c r="F40" s="61">
        <v>2074</v>
      </c>
      <c r="G40" s="61">
        <v>2656</v>
      </c>
      <c r="H40" s="70">
        <v>-21.9</v>
      </c>
    </row>
    <row r="41" spans="1:8">
      <c r="A41" s="57" t="s">
        <v>84</v>
      </c>
      <c r="B41" s="57" t="s">
        <v>86</v>
      </c>
      <c r="D41" s="61">
        <v>395</v>
      </c>
      <c r="F41" s="61">
        <v>395</v>
      </c>
      <c r="G41" s="61">
        <v>777</v>
      </c>
      <c r="H41" s="70">
        <v>-49.2</v>
      </c>
    </row>
    <row r="42" spans="1:8">
      <c r="A42" s="57" t="s">
        <v>84</v>
      </c>
      <c r="B42" s="57" t="s">
        <v>87</v>
      </c>
      <c r="D42" s="61">
        <v>789</v>
      </c>
      <c r="F42" s="61">
        <v>789</v>
      </c>
      <c r="G42" s="61">
        <v>1790</v>
      </c>
      <c r="H42" s="70">
        <v>-55.9</v>
      </c>
    </row>
    <row r="43" spans="1:8">
      <c r="A43" s="71" t="s">
        <v>88</v>
      </c>
      <c r="B43" s="72">
        <v>0</v>
      </c>
      <c r="C43" s="73">
        <v>0</v>
      </c>
      <c r="D43" s="74" t="s">
        <v>153</v>
      </c>
      <c r="E43" s="73">
        <v>0</v>
      </c>
      <c r="F43" s="74" t="s">
        <v>153</v>
      </c>
      <c r="G43" s="74" t="s">
        <v>154</v>
      </c>
      <c r="H43" s="75">
        <v>-37.6</v>
      </c>
    </row>
    <row r="45" spans="1:8">
      <c r="A45" s="57" t="s">
        <v>89</v>
      </c>
      <c r="B45" s="57" t="s">
        <v>90</v>
      </c>
      <c r="C45" s="61">
        <v>7</v>
      </c>
      <c r="D45" s="61">
        <v>311</v>
      </c>
      <c r="F45" s="61">
        <v>318</v>
      </c>
      <c r="G45" s="61">
        <v>164</v>
      </c>
      <c r="H45" s="70">
        <v>94</v>
      </c>
    </row>
    <row r="46" spans="1:8">
      <c r="A46" s="57" t="s">
        <v>89</v>
      </c>
      <c r="B46" s="57" t="s">
        <v>91</v>
      </c>
      <c r="D46" s="61">
        <v>219</v>
      </c>
      <c r="F46" s="61">
        <v>219</v>
      </c>
      <c r="G46" s="61">
        <v>143</v>
      </c>
      <c r="H46" s="70">
        <v>53.4</v>
      </c>
    </row>
    <row r="47" spans="1:8">
      <c r="A47" s="57" t="s">
        <v>89</v>
      </c>
      <c r="B47" s="57" t="s">
        <v>92</v>
      </c>
      <c r="C47" s="61">
        <v>5</v>
      </c>
      <c r="D47" s="61">
        <v>4449</v>
      </c>
      <c r="F47" s="61">
        <v>4454</v>
      </c>
      <c r="G47" s="61">
        <v>3865</v>
      </c>
      <c r="H47" s="70">
        <v>15.2</v>
      </c>
    </row>
    <row r="48" spans="1:8">
      <c r="A48" s="71" t="s">
        <v>93</v>
      </c>
      <c r="B48" s="72">
        <v>0</v>
      </c>
      <c r="C48" s="74">
        <v>11</v>
      </c>
      <c r="D48" s="74" t="s">
        <v>155</v>
      </c>
      <c r="E48" s="73">
        <v>0</v>
      </c>
      <c r="F48" s="74" t="s">
        <v>156</v>
      </c>
      <c r="G48" s="74" t="s">
        <v>157</v>
      </c>
      <c r="H48" s="75">
        <v>19.600000000000001</v>
      </c>
    </row>
    <row r="50" spans="1:8">
      <c r="A50" s="57" t="s">
        <v>94</v>
      </c>
      <c r="B50" s="57" t="s">
        <v>95</v>
      </c>
      <c r="C50" s="61">
        <v>109015</v>
      </c>
      <c r="D50" s="61">
        <v>21753</v>
      </c>
      <c r="E50" s="61">
        <v>199</v>
      </c>
      <c r="F50" s="61">
        <v>130968</v>
      </c>
      <c r="G50" s="61">
        <v>93591</v>
      </c>
      <c r="H50" s="70">
        <v>39.9</v>
      </c>
    </row>
    <row r="51" spans="1:8">
      <c r="A51" s="57" t="s">
        <v>94</v>
      </c>
      <c r="B51" s="57" t="s">
        <v>96</v>
      </c>
      <c r="C51" s="61">
        <v>143</v>
      </c>
      <c r="D51" s="61">
        <v>2184</v>
      </c>
      <c r="F51" s="61">
        <v>2327</v>
      </c>
      <c r="G51" s="61">
        <v>1661</v>
      </c>
      <c r="H51" s="70">
        <v>40.1</v>
      </c>
    </row>
    <row r="52" spans="1:8">
      <c r="A52" s="57" t="s">
        <v>94</v>
      </c>
      <c r="B52" s="57" t="s">
        <v>97</v>
      </c>
      <c r="D52" s="61">
        <v>67</v>
      </c>
      <c r="F52" s="61">
        <v>67</v>
      </c>
      <c r="G52" s="61">
        <v>117</v>
      </c>
      <c r="H52" s="70">
        <v>-42.3</v>
      </c>
    </row>
    <row r="53" spans="1:8">
      <c r="A53" s="71" t="s">
        <v>98</v>
      </c>
      <c r="B53" s="72">
        <v>0</v>
      </c>
      <c r="C53" s="74" t="s">
        <v>158</v>
      </c>
      <c r="D53" s="74" t="s">
        <v>159</v>
      </c>
      <c r="E53" s="74">
        <v>199</v>
      </c>
      <c r="F53" s="74" t="s">
        <v>160</v>
      </c>
      <c r="G53" s="74" t="s">
        <v>161</v>
      </c>
      <c r="H53" s="75">
        <v>39.799999999999997</v>
      </c>
    </row>
    <row r="55" spans="1:8">
      <c r="A55" s="57" t="s">
        <v>104</v>
      </c>
      <c r="B55" s="57" t="s">
        <v>105</v>
      </c>
      <c r="C55" s="61">
        <v>5447</v>
      </c>
      <c r="D55" s="61">
        <v>3570</v>
      </c>
      <c r="F55" s="61">
        <v>9017</v>
      </c>
      <c r="G55" s="61">
        <v>6893</v>
      </c>
      <c r="H55" s="70">
        <v>30.8</v>
      </c>
    </row>
    <row r="56" spans="1:8">
      <c r="A56" s="71" t="s">
        <v>106</v>
      </c>
      <c r="B56" s="72">
        <v>0</v>
      </c>
      <c r="C56" s="74" t="s">
        <v>162</v>
      </c>
      <c r="D56" s="74" t="s">
        <v>163</v>
      </c>
      <c r="E56" s="73">
        <v>0</v>
      </c>
      <c r="F56" s="74" t="s">
        <v>164</v>
      </c>
      <c r="G56" s="74" t="s">
        <v>165</v>
      </c>
      <c r="H56" s="75">
        <v>30.8</v>
      </c>
    </row>
    <row r="58" spans="1:8">
      <c r="A58" s="57" t="s">
        <v>109</v>
      </c>
      <c r="B58" s="57" t="s">
        <v>110</v>
      </c>
      <c r="G58" s="61">
        <v>33</v>
      </c>
      <c r="H58" s="70">
        <v>-100</v>
      </c>
    </row>
    <row r="59" spans="1:8">
      <c r="A59" s="71" t="s">
        <v>111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4">
        <v>33</v>
      </c>
      <c r="H59" s="75">
        <v>-100</v>
      </c>
    </row>
    <row r="61" spans="1:8">
      <c r="A61" s="57" t="s">
        <v>112</v>
      </c>
      <c r="B61" s="57" t="s">
        <v>113</v>
      </c>
      <c r="D61" s="61">
        <v>309</v>
      </c>
      <c r="F61" s="61">
        <v>309</v>
      </c>
      <c r="G61" s="61">
        <v>319</v>
      </c>
      <c r="H61" s="70">
        <v>-3.2</v>
      </c>
    </row>
    <row r="62" spans="1:8" ht="13.15" customHeight="1">
      <c r="A62" s="57" t="s">
        <v>112</v>
      </c>
      <c r="B62" s="57" t="s">
        <v>114</v>
      </c>
      <c r="C62" s="61">
        <v>4045</v>
      </c>
      <c r="D62" s="61">
        <v>35484</v>
      </c>
      <c r="F62" s="61">
        <v>39529</v>
      </c>
      <c r="G62" s="61">
        <v>38242</v>
      </c>
      <c r="H62" s="70">
        <v>3.4</v>
      </c>
    </row>
    <row r="63" spans="1:8">
      <c r="A63" s="57" t="s">
        <v>112</v>
      </c>
      <c r="B63" s="57" t="s">
        <v>115</v>
      </c>
      <c r="D63" s="61">
        <v>428</v>
      </c>
      <c r="F63" s="61">
        <v>428</v>
      </c>
      <c r="G63" s="61">
        <v>376</v>
      </c>
      <c r="H63" s="70">
        <v>13.8</v>
      </c>
    </row>
    <row r="64" spans="1:8" ht="13.15" customHeight="1">
      <c r="A64" s="57" t="s">
        <v>112</v>
      </c>
      <c r="B64" s="57" t="s">
        <v>116</v>
      </c>
      <c r="G64" s="61">
        <v>196</v>
      </c>
      <c r="H64" s="70">
        <v>-100</v>
      </c>
    </row>
    <row r="65" spans="1:8">
      <c r="A65" s="57" t="s">
        <v>112</v>
      </c>
      <c r="B65" s="57" t="s">
        <v>117</v>
      </c>
      <c r="D65" s="61">
        <v>9497</v>
      </c>
      <c r="F65" s="61">
        <v>9497</v>
      </c>
      <c r="G65" s="61">
        <v>6010</v>
      </c>
      <c r="H65" s="70">
        <v>58</v>
      </c>
    </row>
    <row r="66" spans="1:8">
      <c r="A66" s="57" t="s">
        <v>112</v>
      </c>
      <c r="B66" s="57" t="s">
        <v>118</v>
      </c>
      <c r="D66" s="61">
        <v>103</v>
      </c>
      <c r="F66" s="61">
        <v>103</v>
      </c>
      <c r="G66" s="61">
        <v>229</v>
      </c>
      <c r="H66" s="70">
        <v>-55.2</v>
      </c>
    </row>
    <row r="67" spans="1:8">
      <c r="A67" s="57" t="s">
        <v>112</v>
      </c>
      <c r="B67" s="57" t="s">
        <v>119</v>
      </c>
      <c r="D67" s="61">
        <v>84</v>
      </c>
      <c r="F67" s="61">
        <v>84</v>
      </c>
      <c r="G67" s="61">
        <v>210</v>
      </c>
      <c r="H67" s="70">
        <v>-59.9</v>
      </c>
    </row>
    <row r="68" spans="1:8">
      <c r="A68" s="57" t="s">
        <v>112</v>
      </c>
      <c r="B68" s="57" t="s">
        <v>120</v>
      </c>
      <c r="C68" s="61">
        <v>90</v>
      </c>
      <c r="D68" s="61">
        <v>5144</v>
      </c>
      <c r="F68" s="61">
        <v>5233</v>
      </c>
      <c r="G68" s="61">
        <v>3312</v>
      </c>
      <c r="H68" s="70">
        <v>58</v>
      </c>
    </row>
    <row r="69" spans="1:8">
      <c r="A69" s="71" t="s">
        <v>121</v>
      </c>
      <c r="B69" s="72">
        <v>0</v>
      </c>
      <c r="C69" s="74" t="s">
        <v>166</v>
      </c>
      <c r="D69" s="74" t="s">
        <v>167</v>
      </c>
      <c r="E69" s="73">
        <v>0</v>
      </c>
      <c r="F69" s="74" t="s">
        <v>168</v>
      </c>
      <c r="G69" s="74" t="s">
        <v>169</v>
      </c>
      <c r="H69" s="75">
        <v>12.9</v>
      </c>
    </row>
    <row r="71" spans="1:8">
      <c r="A71" s="57" t="s">
        <v>126</v>
      </c>
      <c r="B71" s="57" t="s">
        <v>127</v>
      </c>
      <c r="G71" s="61">
        <v>701</v>
      </c>
      <c r="H71" s="70">
        <v>-100</v>
      </c>
    </row>
    <row r="72" spans="1:8" ht="13.15" customHeight="1">
      <c r="A72" s="57" t="s">
        <v>126</v>
      </c>
      <c r="B72" s="57" t="s">
        <v>128</v>
      </c>
      <c r="D72" s="61">
        <v>523</v>
      </c>
      <c r="F72" s="61">
        <v>523</v>
      </c>
      <c r="G72" s="61">
        <v>204</v>
      </c>
      <c r="H72" s="70">
        <v>156.30000000000001</v>
      </c>
    </row>
    <row r="73" spans="1:8">
      <c r="A73" s="57" t="s">
        <v>126</v>
      </c>
      <c r="B73" s="57" t="s">
        <v>129</v>
      </c>
      <c r="D73" s="61">
        <v>346</v>
      </c>
      <c r="F73" s="61">
        <v>346</v>
      </c>
      <c r="G73" s="61">
        <v>832</v>
      </c>
      <c r="H73" s="70">
        <v>-58.4</v>
      </c>
    </row>
    <row r="74" spans="1:8" ht="13.15" customHeight="1">
      <c r="A74" s="71" t="s">
        <v>130</v>
      </c>
      <c r="B74" s="72">
        <v>0</v>
      </c>
      <c r="C74" s="73">
        <v>0</v>
      </c>
      <c r="D74" s="74">
        <v>869</v>
      </c>
      <c r="E74" s="73">
        <v>0</v>
      </c>
      <c r="F74" s="74">
        <v>869</v>
      </c>
      <c r="G74" s="74" t="s">
        <v>170</v>
      </c>
      <c r="H74" s="75">
        <v>-50</v>
      </c>
    </row>
    <row r="76" spans="1:8" ht="13.15" customHeight="1">
      <c r="A76" s="71" t="s">
        <v>131</v>
      </c>
      <c r="B76" s="72">
        <v>0</v>
      </c>
      <c r="C76" s="74" t="s">
        <v>171</v>
      </c>
      <c r="D76" s="74" t="s">
        <v>172</v>
      </c>
      <c r="E76" s="74">
        <v>199</v>
      </c>
      <c r="F76" s="74" t="s">
        <v>173</v>
      </c>
      <c r="G76" s="74" t="s">
        <v>174</v>
      </c>
      <c r="H76" s="75">
        <v>15.8</v>
      </c>
    </row>
    <row r="77" spans="1:8" ht="13.15" customHeight="1"/>
    <row r="78" spans="1:8" ht="13.15" customHeight="1">
      <c r="A78" s="96" t="s">
        <v>137</v>
      </c>
      <c r="B78" s="107"/>
      <c r="C78" s="107"/>
      <c r="D78" s="107"/>
      <c r="E78" s="107"/>
      <c r="F78" s="107"/>
      <c r="G78" s="107"/>
      <c r="H78" s="107"/>
    </row>
    <row r="79" spans="1:8" ht="13.15" customHeight="1">
      <c r="A79" s="97" t="s">
        <v>138</v>
      </c>
      <c r="B79" s="107"/>
      <c r="C79" s="107"/>
      <c r="D79" s="107"/>
      <c r="E79" s="107"/>
      <c r="F79" s="107"/>
      <c r="G79" s="107"/>
      <c r="H79" s="107"/>
    </row>
    <row r="80" spans="1:8" ht="13.15" customHeight="1">
      <c r="A80" s="96" t="s">
        <v>175</v>
      </c>
      <c r="B80" s="107"/>
      <c r="C80" s="107"/>
      <c r="D80" s="107"/>
      <c r="E80" s="107"/>
      <c r="F80" s="107"/>
      <c r="G80" s="107"/>
      <c r="H80" s="107"/>
    </row>
    <row r="81" spans="1:8" ht="13.15" customHeight="1">
      <c r="A81" s="97" t="s">
        <v>140</v>
      </c>
      <c r="B81" s="107"/>
      <c r="C81" s="107"/>
      <c r="D81" s="107"/>
      <c r="E81" s="107"/>
      <c r="F81" s="107"/>
      <c r="G81" s="107"/>
      <c r="H81" s="107"/>
    </row>
    <row r="82" spans="1:8" ht="13.15" customHeight="1">
      <c r="A82" s="69"/>
    </row>
    <row r="83" spans="1:8">
      <c r="A83" s="69"/>
    </row>
  </sheetData>
  <mergeCells count="7">
    <mergeCell ref="A78:H78"/>
    <mergeCell ref="A79:H79"/>
    <mergeCell ref="A80:H80"/>
    <mergeCell ref="A81:H81"/>
    <mergeCell ref="A1:H1"/>
    <mergeCell ref="A2:H2"/>
    <mergeCell ref="A3:H3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3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7.7109375" customWidth="1"/>
    <col min="2" max="2" width="29.28515625" bestFit="1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98" t="s">
        <v>29</v>
      </c>
      <c r="B1" s="107"/>
      <c r="C1" s="107"/>
      <c r="D1" s="107"/>
      <c r="E1" s="107"/>
      <c r="F1" s="107"/>
      <c r="G1" s="107"/>
      <c r="H1" s="107"/>
      <c r="I1" s="107"/>
    </row>
    <row r="2" spans="1:9" ht="16.149999999999999" customHeight="1">
      <c r="A2" s="101" t="s">
        <v>176</v>
      </c>
      <c r="B2" s="107"/>
      <c r="C2" s="107"/>
      <c r="D2" s="107"/>
      <c r="E2" s="107"/>
      <c r="F2" s="107"/>
      <c r="G2" s="107"/>
      <c r="H2" s="107"/>
      <c r="I2" s="107"/>
    </row>
    <row r="3" spans="1:9" ht="14.45" customHeight="1">
      <c r="A3" s="100" t="s">
        <v>35</v>
      </c>
      <c r="B3" s="107"/>
      <c r="C3" s="107"/>
      <c r="D3" s="107"/>
      <c r="E3" s="107"/>
      <c r="F3" s="107"/>
      <c r="G3" s="107"/>
      <c r="H3" s="107"/>
      <c r="I3" s="107"/>
    </row>
    <row r="5" spans="1:9" ht="40.15" thickBot="1">
      <c r="A5" s="59" t="s">
        <v>36</v>
      </c>
      <c r="B5" s="59" t="s">
        <v>37</v>
      </c>
      <c r="C5" s="60" t="s">
        <v>177</v>
      </c>
      <c r="D5" s="60" t="s">
        <v>178</v>
      </c>
      <c r="E5" s="60" t="s">
        <v>179</v>
      </c>
      <c r="F5" s="60" t="s">
        <v>180</v>
      </c>
      <c r="G5" s="60" t="s">
        <v>42</v>
      </c>
      <c r="H5" s="60" t="s">
        <v>43</v>
      </c>
      <c r="I5" s="60" t="s">
        <v>44</v>
      </c>
    </row>
    <row r="6" spans="1:9">
      <c r="A6" s="57" t="s">
        <v>45</v>
      </c>
      <c r="B6" s="57" t="s">
        <v>46</v>
      </c>
      <c r="D6" s="61">
        <v>58</v>
      </c>
      <c r="G6" s="61">
        <v>58</v>
      </c>
    </row>
    <row r="7" spans="1:9">
      <c r="A7" s="57" t="s">
        <v>45</v>
      </c>
      <c r="B7" s="57" t="s">
        <v>47</v>
      </c>
      <c r="E7" s="61">
        <v>29</v>
      </c>
      <c r="F7" s="61">
        <v>29</v>
      </c>
      <c r="G7" s="61">
        <v>58</v>
      </c>
      <c r="H7" s="61">
        <v>59</v>
      </c>
      <c r="I7" s="70">
        <v>-0.8</v>
      </c>
    </row>
    <row r="8" spans="1:9">
      <c r="A8" s="57" t="s">
        <v>45</v>
      </c>
      <c r="B8" s="57" t="s">
        <v>48</v>
      </c>
      <c r="F8" s="61">
        <v>59</v>
      </c>
      <c r="G8" s="61">
        <v>59</v>
      </c>
      <c r="H8" s="61">
        <v>87</v>
      </c>
      <c r="I8" s="70">
        <v>-32.4</v>
      </c>
    </row>
    <row r="9" spans="1:9">
      <c r="A9" s="71" t="s">
        <v>49</v>
      </c>
      <c r="B9" s="72">
        <v>0</v>
      </c>
      <c r="C9" s="73">
        <v>0</v>
      </c>
      <c r="D9" s="74">
        <v>58</v>
      </c>
      <c r="E9" s="74">
        <v>29</v>
      </c>
      <c r="F9" s="74">
        <v>88</v>
      </c>
      <c r="G9" s="74">
        <v>175</v>
      </c>
      <c r="H9" s="74">
        <v>146</v>
      </c>
      <c r="I9" s="75">
        <v>20.2</v>
      </c>
    </row>
    <row r="11" spans="1:9">
      <c r="A11" s="57" t="s">
        <v>50</v>
      </c>
      <c r="B11" s="57" t="s">
        <v>51</v>
      </c>
      <c r="F11" s="61">
        <v>20</v>
      </c>
      <c r="G11" s="61">
        <v>20</v>
      </c>
    </row>
    <row r="12" spans="1:9">
      <c r="A12" s="57" t="s">
        <v>50</v>
      </c>
      <c r="B12" s="57" t="s">
        <v>52</v>
      </c>
      <c r="E12" s="61">
        <v>267</v>
      </c>
      <c r="F12" s="61">
        <v>19</v>
      </c>
      <c r="G12" s="61">
        <v>286</v>
      </c>
      <c r="H12" s="61">
        <v>153</v>
      </c>
      <c r="I12" s="70">
        <v>87.1</v>
      </c>
    </row>
    <row r="13" spans="1:9">
      <c r="A13" s="57" t="s">
        <v>50</v>
      </c>
      <c r="B13" s="57" t="s">
        <v>53</v>
      </c>
      <c r="C13" s="61">
        <v>124</v>
      </c>
      <c r="E13" s="61">
        <v>106</v>
      </c>
      <c r="G13" s="61">
        <v>231</v>
      </c>
      <c r="H13" s="61">
        <v>269</v>
      </c>
      <c r="I13" s="70">
        <v>-14.4</v>
      </c>
    </row>
    <row r="14" spans="1:9">
      <c r="A14" s="57" t="s">
        <v>50</v>
      </c>
      <c r="B14" s="57" t="s">
        <v>54</v>
      </c>
      <c r="C14" s="61">
        <v>203</v>
      </c>
      <c r="D14" s="61">
        <v>476</v>
      </c>
      <c r="E14" s="61">
        <v>451</v>
      </c>
      <c r="G14" s="61">
        <v>1130</v>
      </c>
      <c r="H14" s="61">
        <v>1184</v>
      </c>
      <c r="I14" s="70">
        <v>-4.5</v>
      </c>
    </row>
    <row r="15" spans="1:9">
      <c r="A15" s="57" t="s">
        <v>50</v>
      </c>
      <c r="B15" s="57" t="s">
        <v>55</v>
      </c>
      <c r="E15" s="61">
        <v>155</v>
      </c>
      <c r="F15" s="61">
        <v>156</v>
      </c>
      <c r="G15" s="61">
        <v>311</v>
      </c>
      <c r="H15" s="61">
        <v>689</v>
      </c>
      <c r="I15" s="70">
        <v>-54.8</v>
      </c>
    </row>
    <row r="16" spans="1:9">
      <c r="A16" s="57" t="s">
        <v>50</v>
      </c>
      <c r="B16" s="57" t="s">
        <v>56</v>
      </c>
      <c r="F16" s="61">
        <v>177</v>
      </c>
      <c r="G16" s="61">
        <v>177</v>
      </c>
      <c r="H16" s="61">
        <v>176</v>
      </c>
      <c r="I16" s="70">
        <v>0.2</v>
      </c>
    </row>
    <row r="17" spans="1:9">
      <c r="A17" s="57" t="s">
        <v>50</v>
      </c>
      <c r="B17" s="57" t="s">
        <v>57</v>
      </c>
      <c r="D17" s="61">
        <v>59</v>
      </c>
      <c r="E17" s="61">
        <v>39</v>
      </c>
      <c r="F17" s="61">
        <v>55</v>
      </c>
      <c r="G17" s="61">
        <v>153</v>
      </c>
      <c r="H17" s="61">
        <v>512</v>
      </c>
      <c r="I17" s="70">
        <v>-70.099999999999994</v>
      </c>
    </row>
    <row r="18" spans="1:9">
      <c r="A18" s="57" t="s">
        <v>50</v>
      </c>
      <c r="B18" s="57" t="s">
        <v>58</v>
      </c>
      <c r="D18" s="61">
        <v>385</v>
      </c>
      <c r="E18" s="61">
        <v>190</v>
      </c>
      <c r="F18" s="61">
        <v>206</v>
      </c>
      <c r="G18" s="61">
        <v>781</v>
      </c>
      <c r="H18" s="61">
        <v>1332</v>
      </c>
      <c r="I18" s="70">
        <v>-41.4</v>
      </c>
    </row>
    <row r="19" spans="1:9">
      <c r="A19" s="57" t="s">
        <v>50</v>
      </c>
      <c r="B19" s="57" t="s">
        <v>59</v>
      </c>
      <c r="H19" s="61">
        <v>19</v>
      </c>
      <c r="I19" s="70">
        <v>-100</v>
      </c>
    </row>
    <row r="20" spans="1:9">
      <c r="A20" s="57" t="s">
        <v>50</v>
      </c>
      <c r="B20" s="57" t="s">
        <v>60</v>
      </c>
      <c r="D20" s="61">
        <v>19</v>
      </c>
      <c r="E20" s="61">
        <v>176</v>
      </c>
      <c r="F20" s="61">
        <v>79</v>
      </c>
      <c r="G20" s="61">
        <v>274</v>
      </c>
      <c r="H20" s="61">
        <v>135</v>
      </c>
      <c r="I20" s="70">
        <v>102.7</v>
      </c>
    </row>
    <row r="21" spans="1:9">
      <c r="A21" s="57" t="s">
        <v>50</v>
      </c>
      <c r="B21" s="57" t="s">
        <v>61</v>
      </c>
      <c r="C21" s="61">
        <v>399</v>
      </c>
      <c r="D21" s="61">
        <v>500</v>
      </c>
      <c r="E21" s="61">
        <v>680</v>
      </c>
      <c r="F21" s="61">
        <v>486</v>
      </c>
      <c r="G21" s="61">
        <v>2065</v>
      </c>
      <c r="H21" s="61">
        <v>2486</v>
      </c>
      <c r="I21" s="70">
        <v>-16.899999999999999</v>
      </c>
    </row>
    <row r="22" spans="1:9">
      <c r="A22" s="57" t="s">
        <v>50</v>
      </c>
      <c r="B22" s="57" t="s">
        <v>62</v>
      </c>
      <c r="D22" s="61">
        <v>97</v>
      </c>
      <c r="E22" s="61">
        <v>78</v>
      </c>
      <c r="G22" s="61">
        <v>175</v>
      </c>
      <c r="H22" s="61">
        <v>176</v>
      </c>
      <c r="I22" s="70">
        <v>-0.7</v>
      </c>
    </row>
    <row r="23" spans="1:9">
      <c r="A23" s="57" t="s">
        <v>50</v>
      </c>
      <c r="B23" s="57" t="s">
        <v>63</v>
      </c>
      <c r="D23" s="61">
        <v>175</v>
      </c>
      <c r="E23" s="61">
        <v>254</v>
      </c>
      <c r="F23" s="61">
        <v>982</v>
      </c>
      <c r="G23" s="61">
        <v>1410</v>
      </c>
      <c r="H23" s="61">
        <v>1638</v>
      </c>
      <c r="I23" s="70">
        <v>-13.9</v>
      </c>
    </row>
    <row r="24" spans="1:9">
      <c r="A24" s="57" t="s">
        <v>50</v>
      </c>
      <c r="B24" s="57" t="s">
        <v>64</v>
      </c>
      <c r="E24" s="61">
        <v>29</v>
      </c>
      <c r="F24" s="61">
        <v>10</v>
      </c>
      <c r="G24" s="61">
        <v>39</v>
      </c>
    </row>
    <row r="25" spans="1:9">
      <c r="A25" s="57" t="s">
        <v>50</v>
      </c>
      <c r="B25" s="57" t="s">
        <v>65</v>
      </c>
      <c r="E25" s="61">
        <v>5</v>
      </c>
      <c r="F25" s="61">
        <v>93</v>
      </c>
      <c r="G25" s="61">
        <v>98</v>
      </c>
      <c r="H25" s="61">
        <v>99</v>
      </c>
      <c r="I25" s="70">
        <v>-0.6</v>
      </c>
    </row>
    <row r="26" spans="1:9">
      <c r="A26" s="57" t="s">
        <v>50</v>
      </c>
      <c r="B26" s="57" t="s">
        <v>66</v>
      </c>
      <c r="E26" s="61">
        <v>137</v>
      </c>
      <c r="F26" s="61">
        <v>354</v>
      </c>
      <c r="G26" s="61">
        <v>490</v>
      </c>
      <c r="H26" s="61">
        <v>371</v>
      </c>
      <c r="I26" s="70">
        <v>32.1</v>
      </c>
    </row>
    <row r="27" spans="1:9">
      <c r="A27" s="57" t="s">
        <v>50</v>
      </c>
      <c r="B27" s="57" t="s">
        <v>67</v>
      </c>
      <c r="H27" s="61">
        <v>78</v>
      </c>
      <c r="I27" s="70">
        <v>-100</v>
      </c>
    </row>
    <row r="28" spans="1:9">
      <c r="A28" s="57" t="s">
        <v>50</v>
      </c>
      <c r="B28" s="57" t="s">
        <v>68</v>
      </c>
      <c r="D28" s="61">
        <v>19</v>
      </c>
      <c r="E28" s="61">
        <v>19</v>
      </c>
      <c r="F28" s="61">
        <v>19</v>
      </c>
      <c r="G28" s="61">
        <v>58</v>
      </c>
      <c r="H28" s="61">
        <v>39</v>
      </c>
      <c r="I28" s="70">
        <v>49.8</v>
      </c>
    </row>
    <row r="29" spans="1:9">
      <c r="A29" s="57" t="s">
        <v>50</v>
      </c>
      <c r="B29" s="57" t="s">
        <v>69</v>
      </c>
      <c r="H29" s="61">
        <v>19</v>
      </c>
      <c r="I29" s="70">
        <v>-100</v>
      </c>
    </row>
    <row r="30" spans="1:9">
      <c r="A30" s="57" t="s">
        <v>50</v>
      </c>
      <c r="B30" s="57" t="s">
        <v>70</v>
      </c>
      <c r="C30" s="61">
        <v>44</v>
      </c>
      <c r="D30" s="61">
        <v>491</v>
      </c>
      <c r="E30" s="61">
        <v>305</v>
      </c>
      <c r="F30" s="61">
        <v>1161</v>
      </c>
      <c r="G30" s="61">
        <v>2001</v>
      </c>
      <c r="H30" s="61">
        <v>2935</v>
      </c>
      <c r="I30" s="70">
        <v>-31.8</v>
      </c>
    </row>
    <row r="31" spans="1:9">
      <c r="A31" s="71" t="s">
        <v>71</v>
      </c>
      <c r="B31" s="72">
        <v>0</v>
      </c>
      <c r="C31" s="74">
        <v>770</v>
      </c>
      <c r="D31" s="74" t="s">
        <v>181</v>
      </c>
      <c r="E31" s="74" t="s">
        <v>182</v>
      </c>
      <c r="F31" s="74" t="s">
        <v>183</v>
      </c>
      <c r="G31" s="74" t="s">
        <v>75</v>
      </c>
      <c r="H31" s="74" t="s">
        <v>76</v>
      </c>
      <c r="I31" s="75">
        <v>-21.2</v>
      </c>
    </row>
    <row r="33" spans="1:9">
      <c r="A33" s="57" t="s">
        <v>77</v>
      </c>
      <c r="B33" s="57" t="s">
        <v>78</v>
      </c>
      <c r="E33" s="61">
        <v>39</v>
      </c>
      <c r="G33" s="61">
        <v>39</v>
      </c>
      <c r="H33" s="61">
        <v>79</v>
      </c>
      <c r="I33" s="70">
        <v>-50.4</v>
      </c>
    </row>
    <row r="34" spans="1:9">
      <c r="A34" s="57" t="s">
        <v>77</v>
      </c>
      <c r="B34" s="57" t="s">
        <v>79</v>
      </c>
      <c r="H34" s="61">
        <v>19</v>
      </c>
      <c r="I34" s="70">
        <v>-100</v>
      </c>
    </row>
    <row r="35" spans="1:9">
      <c r="A35" s="71" t="s">
        <v>80</v>
      </c>
      <c r="B35" s="72">
        <v>0</v>
      </c>
      <c r="C35" s="73">
        <v>0</v>
      </c>
      <c r="D35" s="73">
        <v>0</v>
      </c>
      <c r="E35" s="74">
        <v>39</v>
      </c>
      <c r="F35" s="73">
        <v>0</v>
      </c>
      <c r="G35" s="74">
        <v>39</v>
      </c>
      <c r="H35" s="74">
        <v>98</v>
      </c>
      <c r="I35" s="75">
        <v>-60.1</v>
      </c>
    </row>
    <row r="37" spans="1:9">
      <c r="A37" s="57" t="s">
        <v>81</v>
      </c>
      <c r="B37" s="57" t="s">
        <v>82</v>
      </c>
      <c r="D37" s="61">
        <v>20</v>
      </c>
      <c r="E37" s="61">
        <v>78</v>
      </c>
      <c r="F37" s="61">
        <v>59</v>
      </c>
      <c r="G37" s="61">
        <v>157</v>
      </c>
      <c r="H37" s="61">
        <v>509</v>
      </c>
      <c r="I37" s="70">
        <v>-69.3</v>
      </c>
    </row>
    <row r="38" spans="1:9">
      <c r="A38" s="71" t="s">
        <v>83</v>
      </c>
      <c r="B38" s="72">
        <v>0</v>
      </c>
      <c r="C38" s="73">
        <v>0</v>
      </c>
      <c r="D38" s="74">
        <v>20</v>
      </c>
      <c r="E38" s="74">
        <v>78</v>
      </c>
      <c r="F38" s="74">
        <v>59</v>
      </c>
      <c r="G38" s="74">
        <v>157</v>
      </c>
      <c r="H38" s="74">
        <v>509</v>
      </c>
      <c r="I38" s="75">
        <v>-69.3</v>
      </c>
    </row>
    <row r="40" spans="1:9">
      <c r="A40" s="57" t="s">
        <v>84</v>
      </c>
      <c r="B40" s="57" t="s">
        <v>85</v>
      </c>
      <c r="F40" s="61">
        <v>412</v>
      </c>
      <c r="G40" s="61">
        <v>412</v>
      </c>
      <c r="H40" s="61">
        <v>462</v>
      </c>
      <c r="I40" s="70">
        <v>-10.7</v>
      </c>
    </row>
    <row r="41" spans="1:9">
      <c r="A41" s="57" t="s">
        <v>84</v>
      </c>
      <c r="B41" s="57" t="s">
        <v>86</v>
      </c>
      <c r="E41" s="61">
        <v>19</v>
      </c>
      <c r="F41" s="61">
        <v>39</v>
      </c>
      <c r="G41" s="61">
        <v>58</v>
      </c>
      <c r="H41" s="61">
        <v>137</v>
      </c>
      <c r="I41" s="70">
        <v>-57.2</v>
      </c>
    </row>
    <row r="42" spans="1:9">
      <c r="A42" s="57" t="s">
        <v>84</v>
      </c>
      <c r="B42" s="57" t="s">
        <v>87</v>
      </c>
      <c r="E42" s="61">
        <v>20</v>
      </c>
      <c r="F42" s="61">
        <v>98</v>
      </c>
      <c r="G42" s="61">
        <v>118</v>
      </c>
      <c r="H42" s="61">
        <v>294</v>
      </c>
      <c r="I42" s="70">
        <v>-60</v>
      </c>
    </row>
    <row r="43" spans="1:9">
      <c r="A43" s="71" t="s">
        <v>88</v>
      </c>
      <c r="B43" s="72">
        <v>0</v>
      </c>
      <c r="C43" s="73">
        <v>0</v>
      </c>
      <c r="D43" s="73">
        <v>0</v>
      </c>
      <c r="E43" s="74">
        <v>39</v>
      </c>
      <c r="F43" s="74">
        <v>549</v>
      </c>
      <c r="G43" s="74">
        <v>588</v>
      </c>
      <c r="H43" s="74">
        <v>892</v>
      </c>
      <c r="I43" s="75">
        <v>-34.1</v>
      </c>
    </row>
    <row r="45" spans="1:9">
      <c r="A45" s="57" t="s">
        <v>89</v>
      </c>
      <c r="B45" s="57" t="s">
        <v>90</v>
      </c>
      <c r="C45" s="61">
        <v>0</v>
      </c>
      <c r="D45" s="61">
        <v>39</v>
      </c>
      <c r="E45" s="61">
        <v>18</v>
      </c>
      <c r="G45" s="61">
        <v>57</v>
      </c>
      <c r="H45" s="61">
        <v>38</v>
      </c>
      <c r="I45" s="70">
        <v>48.1</v>
      </c>
    </row>
    <row r="46" spans="1:9">
      <c r="A46" s="57" t="s">
        <v>89</v>
      </c>
      <c r="B46" s="57" t="s">
        <v>91</v>
      </c>
      <c r="E46" s="61">
        <v>19</v>
      </c>
      <c r="F46" s="61">
        <v>10</v>
      </c>
      <c r="G46" s="61">
        <v>30</v>
      </c>
      <c r="H46" s="61">
        <v>27</v>
      </c>
      <c r="I46" s="70">
        <v>7.5</v>
      </c>
    </row>
    <row r="47" spans="1:9">
      <c r="A47" s="57" t="s">
        <v>89</v>
      </c>
      <c r="B47" s="57" t="s">
        <v>92</v>
      </c>
      <c r="C47" s="61">
        <v>10</v>
      </c>
      <c r="D47" s="61">
        <v>66</v>
      </c>
      <c r="E47" s="61">
        <v>599</v>
      </c>
      <c r="F47" s="61">
        <v>6</v>
      </c>
      <c r="G47" s="61">
        <v>681</v>
      </c>
      <c r="H47" s="61">
        <v>574</v>
      </c>
      <c r="I47" s="70">
        <v>18.600000000000001</v>
      </c>
    </row>
    <row r="48" spans="1:9">
      <c r="A48" s="71" t="s">
        <v>93</v>
      </c>
      <c r="B48" s="72">
        <v>0</v>
      </c>
      <c r="C48" s="74">
        <v>10</v>
      </c>
      <c r="D48" s="74">
        <v>105</v>
      </c>
      <c r="E48" s="74">
        <v>636</v>
      </c>
      <c r="F48" s="74">
        <v>16</v>
      </c>
      <c r="G48" s="74">
        <v>767</v>
      </c>
      <c r="H48" s="74">
        <v>640</v>
      </c>
      <c r="I48" s="75">
        <v>19.899999999999999</v>
      </c>
    </row>
    <row r="50" spans="1:9">
      <c r="A50" s="57" t="s">
        <v>94</v>
      </c>
      <c r="B50" s="57" t="s">
        <v>95</v>
      </c>
      <c r="C50" s="61">
        <v>4922</v>
      </c>
      <c r="D50" s="61">
        <v>1776</v>
      </c>
      <c r="E50" s="61">
        <v>3181</v>
      </c>
      <c r="F50" s="61">
        <v>5207</v>
      </c>
      <c r="G50" s="61">
        <v>15085</v>
      </c>
      <c r="H50" s="61">
        <v>12747</v>
      </c>
      <c r="I50" s="70">
        <v>18.3</v>
      </c>
    </row>
    <row r="51" spans="1:9">
      <c r="A51" s="57" t="s">
        <v>94</v>
      </c>
      <c r="B51" s="57" t="s">
        <v>96</v>
      </c>
      <c r="D51" s="61">
        <v>87</v>
      </c>
      <c r="E51" s="61">
        <v>239</v>
      </c>
      <c r="F51" s="61">
        <v>121</v>
      </c>
      <c r="G51" s="61">
        <v>447</v>
      </c>
      <c r="H51" s="61">
        <v>423</v>
      </c>
      <c r="I51" s="70">
        <v>5.7</v>
      </c>
    </row>
    <row r="52" spans="1:9">
      <c r="A52" s="57" t="s">
        <v>94</v>
      </c>
      <c r="B52" s="57" t="s">
        <v>97</v>
      </c>
      <c r="E52" s="61">
        <v>19</v>
      </c>
      <c r="G52" s="61">
        <v>19</v>
      </c>
      <c r="H52" s="61">
        <v>32</v>
      </c>
      <c r="I52" s="70">
        <v>-41.5</v>
      </c>
    </row>
    <row r="53" spans="1:9">
      <c r="A53" s="71" t="s">
        <v>98</v>
      </c>
      <c r="B53" s="72">
        <v>0</v>
      </c>
      <c r="C53" s="74" t="s">
        <v>184</v>
      </c>
      <c r="D53" s="74" t="s">
        <v>185</v>
      </c>
      <c r="E53" s="74" t="s">
        <v>186</v>
      </c>
      <c r="F53" s="74" t="s">
        <v>187</v>
      </c>
      <c r="G53" s="74" t="s">
        <v>102</v>
      </c>
      <c r="H53" s="74" t="s">
        <v>103</v>
      </c>
      <c r="I53" s="75">
        <v>17.8</v>
      </c>
    </row>
    <row r="55" spans="1:9">
      <c r="A55" s="57" t="s">
        <v>104</v>
      </c>
      <c r="B55" s="57" t="s">
        <v>105</v>
      </c>
      <c r="C55" s="61">
        <v>228</v>
      </c>
      <c r="D55" s="61">
        <v>151</v>
      </c>
      <c r="E55" s="61">
        <v>129</v>
      </c>
      <c r="F55" s="61">
        <v>506</v>
      </c>
      <c r="G55" s="61">
        <v>1015</v>
      </c>
      <c r="H55" s="61">
        <v>719</v>
      </c>
      <c r="I55" s="70">
        <v>41.2</v>
      </c>
    </row>
    <row r="56" spans="1:9">
      <c r="A56" s="71" t="s">
        <v>106</v>
      </c>
      <c r="B56" s="72">
        <v>0</v>
      </c>
      <c r="C56" s="74">
        <v>228</v>
      </c>
      <c r="D56" s="74">
        <v>151</v>
      </c>
      <c r="E56" s="74">
        <v>129</v>
      </c>
      <c r="F56" s="74">
        <v>506</v>
      </c>
      <c r="G56" s="74" t="s">
        <v>108</v>
      </c>
      <c r="H56" s="74">
        <v>719</v>
      </c>
      <c r="I56" s="75">
        <v>41.2</v>
      </c>
    </row>
    <row r="58" spans="1:9">
      <c r="A58" s="57" t="s">
        <v>109</v>
      </c>
      <c r="B58" s="57" t="s">
        <v>110</v>
      </c>
      <c r="H58" s="61">
        <v>2</v>
      </c>
      <c r="I58" s="70">
        <v>-100</v>
      </c>
    </row>
    <row r="59" spans="1:9">
      <c r="A59" s="71" t="s">
        <v>111</v>
      </c>
      <c r="B59" s="72">
        <v>0</v>
      </c>
      <c r="C59" s="73">
        <v>0</v>
      </c>
      <c r="D59" s="73">
        <v>0</v>
      </c>
      <c r="E59" s="73">
        <v>0</v>
      </c>
      <c r="F59" s="73">
        <v>0</v>
      </c>
      <c r="G59" s="73">
        <v>0</v>
      </c>
      <c r="H59" s="74">
        <v>2</v>
      </c>
      <c r="I59" s="75">
        <v>-100</v>
      </c>
    </row>
    <row r="61" spans="1:9">
      <c r="A61" s="57" t="s">
        <v>112</v>
      </c>
      <c r="B61" s="57" t="s">
        <v>113</v>
      </c>
      <c r="E61" s="61">
        <v>20</v>
      </c>
      <c r="F61" s="61">
        <v>39</v>
      </c>
      <c r="G61" s="61">
        <v>59</v>
      </c>
      <c r="H61" s="61">
        <v>79</v>
      </c>
      <c r="I61" s="70">
        <v>-25.4</v>
      </c>
    </row>
    <row r="62" spans="1:9" ht="13.15" customHeight="1">
      <c r="A62" s="57" t="s">
        <v>112</v>
      </c>
      <c r="B62" s="57" t="s">
        <v>114</v>
      </c>
      <c r="C62" s="61">
        <v>178</v>
      </c>
      <c r="D62" s="61">
        <v>562</v>
      </c>
      <c r="E62" s="61">
        <v>1570</v>
      </c>
      <c r="F62" s="61">
        <v>5565</v>
      </c>
      <c r="G62" s="61">
        <v>7875</v>
      </c>
      <c r="H62" s="61">
        <v>9091</v>
      </c>
      <c r="I62" s="70">
        <v>-13.4</v>
      </c>
    </row>
    <row r="63" spans="1:9">
      <c r="A63" s="57" t="s">
        <v>112</v>
      </c>
      <c r="B63" s="57" t="s">
        <v>115</v>
      </c>
      <c r="E63" s="61">
        <v>4</v>
      </c>
      <c r="F63" s="61">
        <v>73</v>
      </c>
      <c r="G63" s="61">
        <v>77</v>
      </c>
      <c r="H63" s="61">
        <v>79</v>
      </c>
      <c r="I63" s="70">
        <v>-2.6</v>
      </c>
    </row>
    <row r="64" spans="1:9" ht="13.15" customHeight="1">
      <c r="A64" s="57" t="s">
        <v>112</v>
      </c>
      <c r="B64" s="57" t="s">
        <v>116</v>
      </c>
      <c r="H64" s="61">
        <v>39</v>
      </c>
      <c r="I64" s="70">
        <v>-100</v>
      </c>
    </row>
    <row r="65" spans="1:9">
      <c r="A65" s="57" t="s">
        <v>112</v>
      </c>
      <c r="B65" s="57" t="s">
        <v>117</v>
      </c>
      <c r="D65" s="61">
        <v>1191</v>
      </c>
      <c r="E65" s="61">
        <v>355</v>
      </c>
      <c r="F65" s="61">
        <v>452</v>
      </c>
      <c r="G65" s="61">
        <v>1998</v>
      </c>
      <c r="H65" s="61">
        <v>1438</v>
      </c>
      <c r="I65" s="70">
        <v>38.9</v>
      </c>
    </row>
    <row r="66" spans="1:9">
      <c r="A66" s="57" t="s">
        <v>112</v>
      </c>
      <c r="B66" s="57" t="s">
        <v>118</v>
      </c>
      <c r="F66" s="61">
        <v>20</v>
      </c>
      <c r="G66" s="61">
        <v>20</v>
      </c>
      <c r="H66" s="61">
        <v>49</v>
      </c>
      <c r="I66" s="70">
        <v>-60.2</v>
      </c>
    </row>
    <row r="67" spans="1:9">
      <c r="A67" s="57" t="s">
        <v>112</v>
      </c>
      <c r="B67" s="57" t="s">
        <v>119</v>
      </c>
      <c r="E67" s="61">
        <v>5</v>
      </c>
      <c r="F67" s="61">
        <v>15</v>
      </c>
      <c r="G67" s="61">
        <v>19</v>
      </c>
      <c r="H67" s="61">
        <v>57</v>
      </c>
      <c r="I67" s="70">
        <v>-65.7</v>
      </c>
    </row>
    <row r="68" spans="1:9">
      <c r="A68" s="57" t="s">
        <v>112</v>
      </c>
      <c r="B68" s="57" t="s">
        <v>120</v>
      </c>
      <c r="D68" s="61">
        <v>113</v>
      </c>
      <c r="E68" s="61">
        <v>841</v>
      </c>
      <c r="F68" s="61">
        <v>76</v>
      </c>
      <c r="G68" s="61">
        <v>1030</v>
      </c>
      <c r="H68" s="61">
        <v>765</v>
      </c>
      <c r="I68" s="70">
        <v>34.6</v>
      </c>
    </row>
    <row r="69" spans="1:9">
      <c r="A69" s="71" t="s">
        <v>121</v>
      </c>
      <c r="B69" s="72">
        <v>0</v>
      </c>
      <c r="C69" s="74">
        <v>178</v>
      </c>
      <c r="D69" s="74" t="s">
        <v>188</v>
      </c>
      <c r="E69" s="74" t="s">
        <v>189</v>
      </c>
      <c r="F69" s="74" t="s">
        <v>190</v>
      </c>
      <c r="G69" s="74" t="s">
        <v>124</v>
      </c>
      <c r="H69" s="74" t="s">
        <v>125</v>
      </c>
      <c r="I69" s="75">
        <v>-4.5</v>
      </c>
    </row>
    <row r="71" spans="1:9">
      <c r="A71" s="57" t="s">
        <v>126</v>
      </c>
      <c r="B71" s="57" t="s">
        <v>127</v>
      </c>
      <c r="H71" s="61">
        <v>118</v>
      </c>
      <c r="I71" s="70">
        <v>-100</v>
      </c>
    </row>
    <row r="72" spans="1:9" ht="13.15" customHeight="1">
      <c r="A72" s="57" t="s">
        <v>126</v>
      </c>
      <c r="B72" s="57" t="s">
        <v>128</v>
      </c>
      <c r="E72" s="61">
        <v>78</v>
      </c>
      <c r="G72" s="61">
        <v>78</v>
      </c>
      <c r="H72" s="61">
        <v>39</v>
      </c>
      <c r="I72" s="70">
        <v>97.9</v>
      </c>
    </row>
    <row r="73" spans="1:9">
      <c r="A73" s="57" t="s">
        <v>126</v>
      </c>
      <c r="B73" s="57" t="s">
        <v>129</v>
      </c>
      <c r="D73" s="61">
        <v>5</v>
      </c>
      <c r="E73" s="61">
        <v>34</v>
      </c>
      <c r="F73" s="61">
        <v>20</v>
      </c>
      <c r="G73" s="61">
        <v>59</v>
      </c>
      <c r="H73" s="61">
        <v>156</v>
      </c>
      <c r="I73" s="70">
        <v>-62.5</v>
      </c>
    </row>
    <row r="74" spans="1:9" ht="13.15" customHeight="1">
      <c r="A74" s="71" t="s">
        <v>130</v>
      </c>
      <c r="B74" s="72">
        <v>0</v>
      </c>
      <c r="C74" s="73">
        <v>0</v>
      </c>
      <c r="D74" s="74">
        <v>5</v>
      </c>
      <c r="E74" s="74">
        <v>112</v>
      </c>
      <c r="F74" s="74">
        <v>20</v>
      </c>
      <c r="G74" s="74">
        <v>136</v>
      </c>
      <c r="H74" s="74">
        <v>314</v>
      </c>
      <c r="I74" s="75">
        <v>-56.5</v>
      </c>
    </row>
    <row r="76" spans="1:9" ht="13.15" customHeight="1">
      <c r="A76" s="71" t="s">
        <v>131</v>
      </c>
      <c r="B76" s="72">
        <v>0</v>
      </c>
      <c r="C76" s="74" t="s">
        <v>191</v>
      </c>
      <c r="D76" s="74" t="s">
        <v>192</v>
      </c>
      <c r="E76" s="74" t="s">
        <v>193</v>
      </c>
      <c r="F76" s="74" t="s">
        <v>194</v>
      </c>
      <c r="G76" s="74" t="s">
        <v>135</v>
      </c>
      <c r="H76" s="74" t="s">
        <v>136</v>
      </c>
      <c r="I76" s="75">
        <v>-3</v>
      </c>
    </row>
    <row r="77" spans="1:9" ht="13.15" customHeight="1"/>
    <row r="78" spans="1:9" ht="13.15" customHeight="1">
      <c r="A78" s="96" t="s">
        <v>137</v>
      </c>
      <c r="B78" s="107"/>
      <c r="C78" s="107"/>
      <c r="D78" s="107"/>
      <c r="E78" s="107"/>
      <c r="F78" s="107"/>
      <c r="G78" s="107"/>
      <c r="H78" s="107"/>
      <c r="I78" s="107"/>
    </row>
    <row r="79" spans="1:9" ht="13.15" customHeight="1">
      <c r="A79" s="97" t="s">
        <v>138</v>
      </c>
      <c r="B79" s="107"/>
      <c r="C79" s="107"/>
      <c r="D79" s="107"/>
      <c r="E79" s="107"/>
      <c r="F79" s="107"/>
      <c r="G79" s="107"/>
      <c r="H79" s="107"/>
      <c r="I79" s="107"/>
    </row>
    <row r="80" spans="1:9" ht="13.15" customHeight="1">
      <c r="A80" s="96" t="s">
        <v>195</v>
      </c>
      <c r="B80" s="107"/>
      <c r="C80" s="107"/>
      <c r="D80" s="107"/>
      <c r="E80" s="107"/>
      <c r="F80" s="107"/>
      <c r="G80" s="107"/>
      <c r="H80" s="107"/>
      <c r="I80" s="107"/>
    </row>
    <row r="81" spans="1:9" ht="13.15" customHeight="1">
      <c r="A81" s="97" t="s">
        <v>140</v>
      </c>
      <c r="B81" s="107"/>
      <c r="C81" s="107"/>
      <c r="D81" s="107"/>
      <c r="E81" s="107"/>
      <c r="F81" s="107"/>
      <c r="G81" s="107"/>
      <c r="H81" s="107"/>
      <c r="I81" s="107"/>
    </row>
    <row r="82" spans="1:9" ht="13.15" customHeight="1">
      <c r="A82" s="69"/>
    </row>
    <row r="83" spans="1:9">
      <c r="A83" s="69"/>
    </row>
  </sheetData>
  <mergeCells count="7">
    <mergeCell ref="A78:I78"/>
    <mergeCell ref="A79:I79"/>
    <mergeCell ref="A80:I80"/>
    <mergeCell ref="A81:I81"/>
    <mergeCell ref="A1:I1"/>
    <mergeCell ref="A2:I2"/>
    <mergeCell ref="A3:I3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76" t="s">
        <v>29</v>
      </c>
    </row>
    <row r="2" spans="1:11" ht="15.6">
      <c r="A2" s="77" t="s">
        <v>196</v>
      </c>
    </row>
    <row r="3" spans="1:11" ht="13.9" customHeight="1">
      <c r="A3" s="64" t="s">
        <v>35</v>
      </c>
    </row>
    <row r="5" spans="1:11" ht="53.45" thickBot="1">
      <c r="A5" s="62" t="s">
        <v>36</v>
      </c>
      <c r="B5" s="63" t="s">
        <v>197</v>
      </c>
      <c r="C5" s="63" t="s">
        <v>198</v>
      </c>
      <c r="D5" s="63" t="s">
        <v>199</v>
      </c>
      <c r="E5" s="63" t="s">
        <v>200</v>
      </c>
      <c r="F5" s="63" t="s">
        <v>201</v>
      </c>
      <c r="G5" s="63" t="s">
        <v>202</v>
      </c>
      <c r="H5" s="63" t="s">
        <v>203</v>
      </c>
      <c r="I5" s="63" t="s">
        <v>204</v>
      </c>
      <c r="J5" s="63" t="s">
        <v>205</v>
      </c>
      <c r="K5" s="63" t="s">
        <v>206</v>
      </c>
    </row>
    <row r="6" spans="1:11">
      <c r="A6" s="57" t="s">
        <v>45</v>
      </c>
      <c r="C6" s="61">
        <v>4855</v>
      </c>
      <c r="D6" s="61">
        <v>5435</v>
      </c>
      <c r="E6" s="61">
        <v>5298</v>
      </c>
      <c r="F6" s="61">
        <v>5174</v>
      </c>
      <c r="I6" s="70">
        <v>21.2</v>
      </c>
      <c r="J6" s="70">
        <v>16.5</v>
      </c>
      <c r="K6" s="70">
        <v>14.6</v>
      </c>
    </row>
    <row r="7" spans="1:11">
      <c r="A7" s="57" t="s">
        <v>50</v>
      </c>
      <c r="B7" s="61">
        <v>25171</v>
      </c>
      <c r="C7" s="61">
        <v>5789</v>
      </c>
      <c r="D7" s="61">
        <v>5278</v>
      </c>
      <c r="E7" s="61">
        <v>5507</v>
      </c>
      <c r="F7" s="61">
        <v>7064</v>
      </c>
      <c r="G7" s="70">
        <v>24.2</v>
      </c>
      <c r="H7" s="70">
        <v>17.7</v>
      </c>
      <c r="I7" s="70">
        <v>22.7</v>
      </c>
      <c r="J7" s="70">
        <v>20</v>
      </c>
      <c r="K7" s="70">
        <v>18</v>
      </c>
    </row>
    <row r="8" spans="1:11">
      <c r="A8" s="57" t="s">
        <v>77</v>
      </c>
      <c r="D8" s="61">
        <v>5324</v>
      </c>
      <c r="F8" s="61">
        <v>5324</v>
      </c>
      <c r="I8" s="70">
        <v>16.8</v>
      </c>
      <c r="K8" s="70">
        <v>19.2</v>
      </c>
    </row>
    <row r="9" spans="1:11">
      <c r="A9" s="57" t="s">
        <v>81</v>
      </c>
      <c r="C9" s="61">
        <v>4887</v>
      </c>
      <c r="D9" s="61">
        <v>5000</v>
      </c>
      <c r="E9" s="61">
        <v>5157</v>
      </c>
      <c r="F9" s="61">
        <v>5045</v>
      </c>
      <c r="I9" s="70">
        <v>15.6</v>
      </c>
      <c r="J9" s="70">
        <v>28.2</v>
      </c>
      <c r="K9" s="70">
        <v>20.5</v>
      </c>
    </row>
    <row r="10" spans="1:11">
      <c r="A10" s="57" t="s">
        <v>84</v>
      </c>
      <c r="D10" s="61">
        <v>6402</v>
      </c>
      <c r="E10" s="61">
        <v>5479</v>
      </c>
      <c r="F10" s="61">
        <v>5540</v>
      </c>
      <c r="I10" s="70">
        <v>11.8</v>
      </c>
      <c r="J10" s="70">
        <v>9.3000000000000007</v>
      </c>
      <c r="K10" s="70">
        <v>-5.4</v>
      </c>
    </row>
    <row r="11" spans="1:11">
      <c r="A11" s="57" t="s">
        <v>89</v>
      </c>
      <c r="B11" s="61">
        <v>13505</v>
      </c>
      <c r="C11" s="61">
        <v>7529</v>
      </c>
      <c r="D11" s="61">
        <v>6174</v>
      </c>
      <c r="E11" s="61">
        <v>8733</v>
      </c>
      <c r="F11" s="61">
        <v>6505</v>
      </c>
      <c r="G11" s="70">
        <v>12</v>
      </c>
      <c r="H11" s="70">
        <v>35</v>
      </c>
      <c r="I11" s="70">
        <v>-29.5</v>
      </c>
      <c r="J11" s="70">
        <v>120.4</v>
      </c>
      <c r="K11" s="70">
        <v>-0.2</v>
      </c>
    </row>
    <row r="12" spans="1:11">
      <c r="A12" s="57" t="s">
        <v>94</v>
      </c>
      <c r="B12" s="61">
        <v>16483</v>
      </c>
      <c r="C12" s="61">
        <v>5840</v>
      </c>
      <c r="D12" s="61">
        <v>4689</v>
      </c>
      <c r="E12" s="61">
        <v>4737</v>
      </c>
      <c r="F12" s="61">
        <v>8576</v>
      </c>
      <c r="G12" s="70">
        <v>16</v>
      </c>
      <c r="H12" s="70">
        <v>61.2</v>
      </c>
      <c r="I12" s="70">
        <v>14.9</v>
      </c>
      <c r="J12" s="70">
        <v>21.2</v>
      </c>
      <c r="K12" s="70">
        <v>18.7</v>
      </c>
    </row>
    <row r="13" spans="1:11">
      <c r="A13" s="57" t="s">
        <v>104</v>
      </c>
      <c r="B13" s="61">
        <v>18897</v>
      </c>
      <c r="C13" s="61">
        <v>8294</v>
      </c>
      <c r="D13" s="61">
        <v>5869</v>
      </c>
      <c r="E13" s="61">
        <v>5316</v>
      </c>
      <c r="F13" s="61">
        <v>8887</v>
      </c>
      <c r="G13" s="70">
        <v>4.5</v>
      </c>
      <c r="H13" s="70">
        <v>8.8000000000000007</v>
      </c>
      <c r="I13" s="70">
        <v>10.8</v>
      </c>
      <c r="J13" s="70">
        <v>12.9</v>
      </c>
      <c r="K13" s="70">
        <v>-7.3</v>
      </c>
    </row>
    <row r="14" spans="1:11">
      <c r="A14" s="57" t="s">
        <v>109</v>
      </c>
    </row>
    <row r="15" spans="1:11">
      <c r="A15" s="57" t="s">
        <v>112</v>
      </c>
      <c r="B15" s="61">
        <v>11998</v>
      </c>
      <c r="C15" s="61">
        <v>5138</v>
      </c>
      <c r="D15" s="61">
        <v>4531</v>
      </c>
      <c r="E15" s="61">
        <v>4936</v>
      </c>
      <c r="F15" s="61">
        <v>4981</v>
      </c>
      <c r="G15" s="70">
        <v>2.9</v>
      </c>
      <c r="H15" s="70">
        <v>16.600000000000001</v>
      </c>
      <c r="I15" s="70">
        <v>24.3</v>
      </c>
      <c r="J15" s="70">
        <v>21.7</v>
      </c>
      <c r="K15" s="70">
        <v>18.100000000000001</v>
      </c>
    </row>
    <row r="16" spans="1:11">
      <c r="A16" s="57" t="s">
        <v>126</v>
      </c>
      <c r="C16" s="61">
        <v>5884</v>
      </c>
      <c r="D16" s="61">
        <v>6501</v>
      </c>
      <c r="E16" s="61">
        <v>5758</v>
      </c>
      <c r="F16" s="61">
        <v>6372</v>
      </c>
      <c r="H16" s="70">
        <v>-7.8</v>
      </c>
      <c r="I16" s="70">
        <v>21.7</v>
      </c>
      <c r="J16" s="70">
        <v>9.9</v>
      </c>
      <c r="K16" s="70">
        <v>15</v>
      </c>
    </row>
    <row r="17" spans="1:26">
      <c r="A17" s="78" t="s">
        <v>131</v>
      </c>
      <c r="B17" s="79" t="s">
        <v>207</v>
      </c>
      <c r="C17" s="79" t="s">
        <v>208</v>
      </c>
      <c r="D17" s="79" t="s">
        <v>209</v>
      </c>
      <c r="E17" s="79" t="s">
        <v>210</v>
      </c>
      <c r="F17" s="79" t="s">
        <v>211</v>
      </c>
      <c r="G17" s="80">
        <v>13.6</v>
      </c>
      <c r="H17" s="80">
        <v>28.6</v>
      </c>
      <c r="I17" s="80">
        <v>15.1</v>
      </c>
      <c r="J17" s="80">
        <v>19.899999999999999</v>
      </c>
      <c r="K17" s="80">
        <v>19.399999999999999</v>
      </c>
    </row>
    <row r="19" spans="1:26">
      <c r="A19" s="81" t="s">
        <v>137</v>
      </c>
    </row>
    <row r="20" spans="1:26">
      <c r="A20" s="81" t="s">
        <v>138</v>
      </c>
    </row>
    <row r="21" spans="1:26">
      <c r="A21" s="81" t="s">
        <v>212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81" t="s">
        <v>140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16.4257812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104" t="s">
        <v>29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46" ht="15.6" customHeight="1">
      <c r="A2" s="105" t="s">
        <v>213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0</v>
      </c>
      <c r="AC2" s="1">
        <f t="shared" si="0"/>
        <v>0</v>
      </c>
      <c r="AD2" s="1">
        <f t="shared" si="0"/>
        <v>0</v>
      </c>
      <c r="AE2" s="1">
        <f t="shared" si="0"/>
        <v>0</v>
      </c>
      <c r="AF2" s="1">
        <f t="shared" si="0"/>
        <v>0</v>
      </c>
      <c r="AG2" s="1">
        <f t="shared" si="0"/>
        <v>0</v>
      </c>
    </row>
    <row r="3" spans="1:46" ht="13.15" customHeight="1">
      <c r="A3" s="106" t="s">
        <v>35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V3" s="1">
        <f>SUM(V2:AG2)</f>
        <v>6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86"/>
    </row>
    <row r="5" spans="1:46" ht="40.15" thickBot="1">
      <c r="A5" s="62" t="s">
        <v>36</v>
      </c>
      <c r="B5" s="62" t="s">
        <v>37</v>
      </c>
      <c r="C5" s="63" t="s">
        <v>214</v>
      </c>
      <c r="D5" s="63" t="s">
        <v>215</v>
      </c>
      <c r="E5" s="63" t="s">
        <v>216</v>
      </c>
      <c r="F5" s="63" t="s">
        <v>217</v>
      </c>
      <c r="G5" s="63" t="s">
        <v>218</v>
      </c>
      <c r="H5" s="63" t="s">
        <v>219</v>
      </c>
      <c r="I5" s="63" t="s">
        <v>220</v>
      </c>
      <c r="J5" s="63" t="s">
        <v>221</v>
      </c>
      <c r="K5" s="63" t="s">
        <v>222</v>
      </c>
      <c r="L5" s="63" t="s">
        <v>223</v>
      </c>
      <c r="M5" s="63" t="s">
        <v>224</v>
      </c>
      <c r="N5" s="63" t="s">
        <v>225</v>
      </c>
      <c r="O5" s="63" t="s">
        <v>226</v>
      </c>
      <c r="P5" s="2" t="s">
        <v>227</v>
      </c>
      <c r="R5"/>
      <c r="S5" t="s">
        <v>228</v>
      </c>
      <c r="T5" t="s">
        <v>229</v>
      </c>
      <c r="U5"/>
      <c r="V5" s="43" t="s">
        <v>230</v>
      </c>
      <c r="W5" s="43" t="s">
        <v>231</v>
      </c>
      <c r="X5" s="43" t="s">
        <v>232</v>
      </c>
      <c r="Y5" s="43" t="s">
        <v>233</v>
      </c>
      <c r="Z5" s="43" t="s">
        <v>234</v>
      </c>
      <c r="AA5" s="43" t="s">
        <v>235</v>
      </c>
      <c r="AB5" s="43" t="s">
        <v>236</v>
      </c>
      <c r="AC5" s="43" t="s">
        <v>237</v>
      </c>
      <c r="AD5" s="43" t="s">
        <v>238</v>
      </c>
      <c r="AE5" s="43" t="s">
        <v>239</v>
      </c>
      <c r="AF5" s="43" t="s">
        <v>240</v>
      </c>
      <c r="AG5" s="43" t="s">
        <v>241</v>
      </c>
    </row>
    <row r="6" spans="1:46">
      <c r="A6" s="67">
        <v>0</v>
      </c>
      <c r="B6" s="57" t="s">
        <v>47</v>
      </c>
      <c r="C6"/>
      <c r="D6"/>
      <c r="E6" s="61">
        <v>20</v>
      </c>
      <c r="F6" s="61">
        <v>19</v>
      </c>
      <c r="G6"/>
      <c r="H6" s="61">
        <v>19</v>
      </c>
      <c r="I6"/>
      <c r="J6"/>
      <c r="K6"/>
      <c r="L6"/>
      <c r="M6"/>
      <c r="N6"/>
      <c r="O6" s="61">
        <v>58</v>
      </c>
      <c r="P6" s="3" t="str">
        <f ca="1">IF(COUNT($C6:$N6)&lt;2,"",IF($S6=0,"Unchanged",IF($S6&gt;=50,"Strongly Up",IF(AND($S6&lt;50,$S6&gt;0),"Up",IF($S6&lt;=-50,"Strongly Down",IF(AND($S6&gt;-50,$S6&lt;0),"Down","Error"))))))</f>
        <v>Down</v>
      </c>
      <c r="R6"/>
      <c r="S6" s="8" cm="1">
        <f t="array" aca="1" ref="S6" ca="1">INDIRECT(ADDRESS(ROW(S6), COLUMN(U6) + $V$3), TRUE)</f>
        <v>-0.28571428571428581</v>
      </c>
      <c r="T6" s="8">
        <f>COUNT(C6:N6)</f>
        <v>3</v>
      </c>
      <c r="U6" s="8"/>
      <c r="V6" s="8">
        <v>0</v>
      </c>
      <c r="W6" s="8" t="e">
        <f>SLOPE(C6:D6,AI$8:AJ$8)</f>
        <v>#DIV/0!</v>
      </c>
      <c r="X6" s="8" t="e">
        <f>SLOPE(C6:E6,AI$8:AK$8)</f>
        <v>#DIV/0!</v>
      </c>
      <c r="Y6" s="8">
        <f>SLOPE(C6:F6,AI$8:AL$8)</f>
        <v>-1</v>
      </c>
      <c r="Z6" s="8">
        <f>SLOPE(C6:G6,AI$8:AM$8)</f>
        <v>-1</v>
      </c>
      <c r="AA6" s="8">
        <f>SLOPE(C6:H6,AI$8:AN$8)</f>
        <v>-0.28571428571428581</v>
      </c>
      <c r="AB6" s="8">
        <f>SLOPE(C6:I6,AI$8:AO$8)</f>
        <v>-0.28571428571428581</v>
      </c>
      <c r="AC6" s="8">
        <f>SLOPE(C6:J6,AI$8:AP$8)</f>
        <v>-0.28571428571428581</v>
      </c>
      <c r="AD6" s="8">
        <f>SLOPE(C6:K6,AI$8:AQ$8)</f>
        <v>-0.28571428571428581</v>
      </c>
      <c r="AE6" s="8">
        <f>SLOPE(C6:L6,AI$8:AR$8)</f>
        <v>-0.28571428571428581</v>
      </c>
      <c r="AF6" s="8">
        <f>SLOPE(C6:M6,AI$8:AS$8)</f>
        <v>-0.28571428571428581</v>
      </c>
      <c r="AG6" s="8">
        <f>SLOPE(C6:N6,AI$8:AT$8)</f>
        <v>-0.28571428571428581</v>
      </c>
    </row>
    <row r="7" spans="1:46">
      <c r="A7"/>
      <c r="B7" s="57" t="s">
        <v>46</v>
      </c>
      <c r="C7" s="61">
        <v>19</v>
      </c>
      <c r="D7"/>
      <c r="E7" s="61">
        <v>20</v>
      </c>
      <c r="F7" s="61">
        <v>20</v>
      </c>
      <c r="G7"/>
      <c r="H7"/>
      <c r="I7"/>
      <c r="J7"/>
      <c r="K7"/>
      <c r="L7"/>
      <c r="M7"/>
      <c r="N7"/>
      <c r="O7" s="61">
        <v>58</v>
      </c>
      <c r="P7" s="3" t="str">
        <f t="shared" ref="P7:P67" ca="1" si="1">IF(COUNT($C7:$N7)&lt;2,"",IF($S7=0,"Unchanged",IF($S7&gt;=50,"Strongly Up",IF(AND($S7&lt;50,$S7&gt;0),"Up",IF($S7&lt;=-50,"Strongly Down",IF(AND($S7&gt;-50,$S7&lt;0),"Down","Error"))))))</f>
        <v>Up</v>
      </c>
      <c r="R7"/>
      <c r="S7" s="8" cm="1">
        <f t="array" aca="1" ref="S7" ca="1">INDIRECT(ADDRESS(ROW(S7), COLUMN(U7) + $V$3), TRUE)</f>
        <v>0.35714285714285715</v>
      </c>
      <c r="T7" s="8">
        <f t="shared" ref="T7:T55" si="2">COUNT(C7:N7)</f>
        <v>3</v>
      </c>
      <c r="U7" s="8"/>
      <c r="V7" s="8">
        <v>0</v>
      </c>
      <c r="W7" s="8" t="e">
        <f t="shared" ref="W7:W70" si="3">SLOPE(C7:D7,AI$8:AJ$8)</f>
        <v>#DIV/0!</v>
      </c>
      <c r="X7" s="8">
        <f t="shared" ref="X7:X70" si="4">SLOPE(C7:E7,AI$8:AK$8)</f>
        <v>0.5</v>
      </c>
      <c r="Y7" s="8">
        <f t="shared" ref="Y7:Y70" si="5">SLOPE(C7:F7,AI$8:AL$8)</f>
        <v>0.35714285714285715</v>
      </c>
      <c r="Z7" s="8">
        <f t="shared" ref="Z7:Z70" si="6">SLOPE(C7:G7,AI$8:AM$8)</f>
        <v>0.35714285714285715</v>
      </c>
      <c r="AA7" s="8">
        <f t="shared" ref="AA7:AA70" si="7">SLOPE(C7:H7,AI$8:AN$8)</f>
        <v>0.35714285714285715</v>
      </c>
      <c r="AB7" s="8">
        <f t="shared" ref="AB7:AB70" si="8">SLOPE(C7:I7,AI$8:AO$8)</f>
        <v>0.35714285714285715</v>
      </c>
      <c r="AC7" s="8">
        <f t="shared" ref="AC7:AC70" si="9">SLOPE(C7:J7,AI$8:AP$8)</f>
        <v>0.35714285714285715</v>
      </c>
      <c r="AD7" s="8">
        <f t="shared" ref="AD7:AD70" si="10">SLOPE(C7:K7,AI$8:AQ$8)</f>
        <v>0.35714285714285715</v>
      </c>
      <c r="AE7" s="8">
        <f t="shared" ref="AE7:AE70" si="11">SLOPE(C7:L7,AI$8:AR$8)</f>
        <v>0.35714285714285715</v>
      </c>
      <c r="AF7" s="8">
        <f t="shared" ref="AF7:AF70" si="12">SLOPE(C7:M7,AI$8:AS$8)</f>
        <v>0.35714285714285715</v>
      </c>
      <c r="AG7" s="8">
        <f t="shared" ref="AG7:AG70" si="13">SLOPE(C7:N7,AI$8:AT$8)</f>
        <v>0.35714285714285715</v>
      </c>
    </row>
    <row r="8" spans="1:46">
      <c r="A8"/>
      <c r="B8" s="57" t="s">
        <v>48</v>
      </c>
      <c r="C8"/>
      <c r="D8"/>
      <c r="E8"/>
      <c r="F8" s="61">
        <v>20</v>
      </c>
      <c r="G8" s="61">
        <v>19</v>
      </c>
      <c r="H8" s="61">
        <v>20</v>
      </c>
      <c r="I8"/>
      <c r="J8"/>
      <c r="K8"/>
      <c r="L8"/>
      <c r="M8"/>
      <c r="N8"/>
      <c r="O8" s="61">
        <v>59</v>
      </c>
      <c r="P8" s="3" t="str">
        <f t="shared" ca="1" si="1"/>
        <v>Unchanged</v>
      </c>
      <c r="R8"/>
      <c r="S8" s="8" cm="1">
        <f t="array" aca="1" ref="S8" ca="1">INDIRECT(ADDRESS(ROW(S8), COLUMN(U8) + $V$3), TRUE)</f>
        <v>0</v>
      </c>
      <c r="T8" s="8">
        <f t="shared" si="2"/>
        <v>3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0</v>
      </c>
      <c r="AF8" s="8">
        <f t="shared" si="12"/>
        <v>0</v>
      </c>
      <c r="AG8" s="8">
        <f t="shared" si="13"/>
        <v>0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78" t="s">
        <v>45</v>
      </c>
      <c r="B9" s="82">
        <v>0</v>
      </c>
      <c r="C9" s="79">
        <v>19</v>
      </c>
      <c r="D9" s="83">
        <v>0</v>
      </c>
      <c r="E9" s="79">
        <v>39</v>
      </c>
      <c r="F9" s="79">
        <v>59</v>
      </c>
      <c r="G9" s="79">
        <v>19</v>
      </c>
      <c r="H9" s="79">
        <v>39</v>
      </c>
      <c r="I9" s="83">
        <v>0</v>
      </c>
      <c r="J9" s="83">
        <v>0</v>
      </c>
      <c r="K9" s="83">
        <v>0</v>
      </c>
      <c r="L9" s="83">
        <v>0</v>
      </c>
      <c r="M9" s="83">
        <v>0</v>
      </c>
      <c r="N9" s="83">
        <v>0</v>
      </c>
      <c r="O9" s="79">
        <v>175</v>
      </c>
      <c r="P9" s="3" t="str">
        <f t="shared" ca="1" si="1"/>
        <v>Up</v>
      </c>
      <c r="R9"/>
      <c r="S9" s="8" cm="1">
        <f t="array" aca="1" ref="S9" ca="1">INDIRECT(ADDRESS(ROW(S9), COLUMN(U9) + $V$3), TRUE)</f>
        <v>5.0571428571428569</v>
      </c>
      <c r="T9" s="8">
        <f t="shared" si="2"/>
        <v>12</v>
      </c>
      <c r="U9" s="8"/>
      <c r="V9" s="8">
        <v>0</v>
      </c>
      <c r="W9" s="8">
        <f t="shared" si="3"/>
        <v>-19</v>
      </c>
      <c r="X9" s="8">
        <f t="shared" si="4"/>
        <v>10</v>
      </c>
      <c r="Y9" s="8">
        <f t="shared" si="5"/>
        <v>15.9</v>
      </c>
      <c r="Z9" s="8">
        <f t="shared" si="6"/>
        <v>5.8999999999999995</v>
      </c>
      <c r="AA9" s="8">
        <f t="shared" si="7"/>
        <v>5.0571428571428569</v>
      </c>
      <c r="AB9" s="8">
        <f t="shared" si="8"/>
        <v>3.5714285714285712E-2</v>
      </c>
      <c r="AC9" s="8">
        <f t="shared" si="9"/>
        <v>-2.0595238095238093</v>
      </c>
      <c r="AD9" s="8">
        <f t="shared" si="10"/>
        <v>-2.9</v>
      </c>
      <c r="AE9" s="8">
        <f t="shared" si="11"/>
        <v>-3.1696969696969699</v>
      </c>
      <c r="AF9" s="8">
        <f t="shared" si="12"/>
        <v>-3.1727272727272733</v>
      </c>
      <c r="AG9" s="8">
        <f t="shared" si="13"/>
        <v>-3.0524475524475525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61">
        <v>20</v>
      </c>
      <c r="G11"/>
      <c r="H11"/>
      <c r="I11"/>
      <c r="J11"/>
      <c r="K11"/>
      <c r="L11"/>
      <c r="M11"/>
      <c r="N11"/>
      <c r="O11" s="61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61">
        <v>98</v>
      </c>
      <c r="D12" s="61">
        <v>97</v>
      </c>
      <c r="E12" s="61">
        <v>40</v>
      </c>
      <c r="F12" s="61">
        <v>38</v>
      </c>
      <c r="G12" s="61">
        <v>12</v>
      </c>
      <c r="H12"/>
      <c r="I12"/>
      <c r="J12"/>
      <c r="K12"/>
      <c r="L12"/>
      <c r="M12"/>
      <c r="N12"/>
      <c r="O12" s="61">
        <v>286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-23.1</v>
      </c>
      <c r="T12" s="8">
        <f t="shared" si="2"/>
        <v>5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-23.1</v>
      </c>
      <c r="AF12" s="8">
        <f t="shared" si="12"/>
        <v>-23.1</v>
      </c>
      <c r="AG12" s="8">
        <f t="shared" si="13"/>
        <v>-23.1</v>
      </c>
    </row>
    <row r="13" spans="1:46">
      <c r="A13"/>
      <c r="B13" s="57" t="s">
        <v>53</v>
      </c>
      <c r="C13"/>
      <c r="D13"/>
      <c r="E13" s="61">
        <v>14</v>
      </c>
      <c r="F13" s="61">
        <v>114</v>
      </c>
      <c r="G13" s="61">
        <v>57</v>
      </c>
      <c r="H13" s="61">
        <v>46</v>
      </c>
      <c r="I13"/>
      <c r="J13"/>
      <c r="K13"/>
      <c r="L13"/>
      <c r="M13"/>
      <c r="N13"/>
      <c r="O13" s="61">
        <v>231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3.9</v>
      </c>
      <c r="T13" s="8">
        <f t="shared" si="2"/>
        <v>4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3.9</v>
      </c>
      <c r="AD13" s="8">
        <f t="shared" si="10"/>
        <v>3.9</v>
      </c>
      <c r="AE13" s="8">
        <f t="shared" si="11"/>
        <v>3.9</v>
      </c>
      <c r="AF13" s="8">
        <f t="shared" si="12"/>
        <v>3.9</v>
      </c>
      <c r="AG13" s="8">
        <f t="shared" si="13"/>
        <v>3.9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242</v>
      </c>
      <c r="C14" s="61">
        <v>70</v>
      </c>
      <c r="D14" s="61">
        <v>139</v>
      </c>
      <c r="E14" s="61">
        <v>182</v>
      </c>
      <c r="F14" s="61">
        <v>292</v>
      </c>
      <c r="G14" s="61">
        <v>280</v>
      </c>
      <c r="H14" s="61">
        <v>166</v>
      </c>
      <c r="I14"/>
      <c r="J14"/>
      <c r="K14"/>
      <c r="L14"/>
      <c r="M14"/>
      <c r="N14"/>
      <c r="O14" s="61">
        <v>1130</v>
      </c>
      <c r="P14" s="3" t="str">
        <f t="shared" ca="1" si="1"/>
        <v>Up</v>
      </c>
      <c r="Q14" s="1"/>
      <c r="S14" s="8" cm="1">
        <f t="array" aca="1" ref="S14" ca="1">INDIRECT(ADDRESS(ROW(S14), COLUMN(U14) + $V$3), TRUE)</f>
        <v>28.942857142857143</v>
      </c>
      <c r="T14" s="8">
        <f t="shared" si="2"/>
        <v>6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28.942857142857143</v>
      </c>
      <c r="AB14" s="8">
        <f t="shared" si="8"/>
        <v>28.942857142857143</v>
      </c>
      <c r="AC14" s="8">
        <f t="shared" si="9"/>
        <v>28.942857142857143</v>
      </c>
      <c r="AD14" s="8">
        <f t="shared" si="10"/>
        <v>28.942857142857143</v>
      </c>
      <c r="AE14" s="8">
        <f t="shared" si="11"/>
        <v>28.942857142857143</v>
      </c>
      <c r="AF14" s="8">
        <f t="shared" si="12"/>
        <v>28.942857142857143</v>
      </c>
      <c r="AG14" s="8">
        <f t="shared" si="13"/>
        <v>28.942857142857143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58</v>
      </c>
      <c r="C15" s="61">
        <v>169</v>
      </c>
      <c r="D15" s="61">
        <v>131</v>
      </c>
      <c r="E15" s="61">
        <v>151</v>
      </c>
      <c r="F15" s="61">
        <v>174</v>
      </c>
      <c r="G15" s="61">
        <v>78</v>
      </c>
      <c r="H15" s="61">
        <v>78</v>
      </c>
      <c r="I15"/>
      <c r="J15"/>
      <c r="K15"/>
      <c r="L15"/>
      <c r="M15"/>
      <c r="N15"/>
      <c r="O15" s="61">
        <v>781</v>
      </c>
      <c r="P15" s="3" t="str">
        <f t="shared" ca="1" si="1"/>
        <v>Down</v>
      </c>
      <c r="R15"/>
      <c r="S15" s="8" cm="1">
        <f t="array" aca="1" ref="S15" ca="1">INDIRECT(ADDRESS(ROW(S15), COLUMN(U15) + $V$3), TRUE)</f>
        <v>-16.885714285714286</v>
      </c>
      <c r="T15" s="8">
        <f t="shared" si="2"/>
        <v>6</v>
      </c>
      <c r="U15" s="8"/>
      <c r="V15" s="8">
        <v>0</v>
      </c>
      <c r="W15" s="8">
        <f t="shared" si="3"/>
        <v>-38</v>
      </c>
      <c r="X15" s="8">
        <f t="shared" si="4"/>
        <v>-9</v>
      </c>
      <c r="Y15" s="8">
        <f t="shared" si="5"/>
        <v>3.5</v>
      </c>
      <c r="Z15" s="8">
        <f t="shared" si="6"/>
        <v>-13.9</v>
      </c>
      <c r="AA15" s="8">
        <f t="shared" si="7"/>
        <v>-16.885714285714286</v>
      </c>
      <c r="AB15" s="8">
        <f t="shared" si="8"/>
        <v>-16.885714285714286</v>
      </c>
      <c r="AC15" s="8">
        <f t="shared" si="9"/>
        <v>-16.885714285714286</v>
      </c>
      <c r="AD15" s="8">
        <f t="shared" si="10"/>
        <v>-16.885714285714286</v>
      </c>
      <c r="AE15" s="8">
        <f t="shared" si="11"/>
        <v>-16.885714285714286</v>
      </c>
      <c r="AF15" s="8">
        <f t="shared" si="12"/>
        <v>-16.885714285714286</v>
      </c>
      <c r="AG15" s="8">
        <f t="shared" si="13"/>
        <v>-16.885714285714286</v>
      </c>
    </row>
    <row r="16" spans="1:46">
      <c r="A16"/>
      <c r="B16" s="57" t="s">
        <v>55</v>
      </c>
      <c r="C16" s="61">
        <v>77</v>
      </c>
      <c r="D16" s="61">
        <v>20</v>
      </c>
      <c r="E16" s="61">
        <v>39</v>
      </c>
      <c r="F16" s="61">
        <v>97</v>
      </c>
      <c r="G16" s="61">
        <v>78</v>
      </c>
      <c r="H16"/>
      <c r="I16"/>
      <c r="J16"/>
      <c r="K16"/>
      <c r="L16"/>
      <c r="M16"/>
      <c r="N16"/>
      <c r="O16" s="61">
        <v>311</v>
      </c>
      <c r="P16" s="3" t="str">
        <f t="shared" ca="1" si="1"/>
        <v>Up</v>
      </c>
      <c r="R16"/>
      <c r="S16" s="8" cm="1">
        <f t="array" aca="1" ref="S16" ca="1">INDIRECT(ADDRESS(ROW(S16), COLUMN(U16) + $V$3), TRUE)</f>
        <v>7.9</v>
      </c>
      <c r="T16" s="8">
        <f t="shared" si="2"/>
        <v>5</v>
      </c>
      <c r="U16" s="8"/>
      <c r="V16" s="8">
        <v>0</v>
      </c>
      <c r="W16" s="8">
        <f t="shared" si="3"/>
        <v>-57</v>
      </c>
      <c r="X16" s="8">
        <f t="shared" si="4"/>
        <v>-19</v>
      </c>
      <c r="Y16" s="8">
        <f t="shared" si="5"/>
        <v>7.9</v>
      </c>
      <c r="Z16" s="8">
        <f t="shared" si="6"/>
        <v>7.9</v>
      </c>
      <c r="AA16" s="8">
        <f t="shared" si="7"/>
        <v>7.9</v>
      </c>
      <c r="AB16" s="8">
        <f t="shared" si="8"/>
        <v>7.9</v>
      </c>
      <c r="AC16" s="8">
        <f t="shared" si="9"/>
        <v>7.9</v>
      </c>
      <c r="AD16" s="8">
        <f t="shared" si="10"/>
        <v>7.9</v>
      </c>
      <c r="AE16" s="8">
        <f t="shared" si="11"/>
        <v>7.9</v>
      </c>
      <c r="AF16" s="8">
        <f t="shared" si="12"/>
        <v>7.9</v>
      </c>
      <c r="AG16" s="8">
        <f t="shared" si="13"/>
        <v>7.9</v>
      </c>
    </row>
    <row r="17" spans="1:46">
      <c r="A17"/>
      <c r="B17" s="57" t="s">
        <v>56</v>
      </c>
      <c r="C17" s="61">
        <v>39</v>
      </c>
      <c r="D17" s="61">
        <v>19</v>
      </c>
      <c r="E17" s="61">
        <v>39</v>
      </c>
      <c r="F17" s="61">
        <v>20</v>
      </c>
      <c r="G17" s="61">
        <v>20</v>
      </c>
      <c r="H17" s="61">
        <v>39</v>
      </c>
      <c r="I17"/>
      <c r="J17"/>
      <c r="K17"/>
      <c r="L17"/>
      <c r="M17"/>
      <c r="N17"/>
      <c r="O17" s="61">
        <v>177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-0.45714285714285713</v>
      </c>
      <c r="T17" s="8">
        <f t="shared" si="2"/>
        <v>6</v>
      </c>
      <c r="U17" s="8"/>
      <c r="V17" s="8">
        <v>0</v>
      </c>
      <c r="W17" s="8">
        <f t="shared" si="3"/>
        <v>-20</v>
      </c>
      <c r="X17" s="8">
        <f t="shared" si="4"/>
        <v>0</v>
      </c>
      <c r="Y17" s="8">
        <f t="shared" si="5"/>
        <v>-3.7</v>
      </c>
      <c r="Z17" s="8">
        <f t="shared" si="6"/>
        <v>-3.7</v>
      </c>
      <c r="AA17" s="8">
        <f t="shared" si="7"/>
        <v>-0.45714285714285713</v>
      </c>
      <c r="AB17" s="8">
        <f t="shared" si="8"/>
        <v>-0.45714285714285713</v>
      </c>
      <c r="AC17" s="8">
        <f t="shared" si="9"/>
        <v>-0.45714285714285713</v>
      </c>
      <c r="AD17" s="8">
        <f t="shared" si="10"/>
        <v>-0.45714285714285713</v>
      </c>
      <c r="AE17" s="8">
        <f t="shared" si="11"/>
        <v>-0.45714285714285713</v>
      </c>
      <c r="AF17" s="8">
        <f t="shared" si="12"/>
        <v>-0.45714285714285713</v>
      </c>
      <c r="AG17" s="8">
        <f t="shared" si="13"/>
        <v>-0.45714285714285713</v>
      </c>
    </row>
    <row r="18" spans="1:46">
      <c r="A18"/>
      <c r="B18" s="57" t="s">
        <v>68</v>
      </c>
      <c r="C18" s="61">
        <v>19</v>
      </c>
      <c r="D18"/>
      <c r="E18"/>
      <c r="F18"/>
      <c r="G18"/>
      <c r="H18" s="61">
        <v>38</v>
      </c>
      <c r="I18"/>
      <c r="J18"/>
      <c r="K18"/>
      <c r="L18"/>
      <c r="M18"/>
      <c r="N18"/>
      <c r="O18" s="61">
        <v>58</v>
      </c>
      <c r="P18" s="3" t="str">
        <f t="shared" ca="1" si="1"/>
        <v>Up</v>
      </c>
      <c r="R18"/>
      <c r="S18" s="8" cm="1">
        <f t="array" aca="1" ref="S18" ca="1">INDIRECT(ADDRESS(ROW(S18), COLUMN(U18) + $V$3), TRUE)</f>
        <v>3.8</v>
      </c>
      <c r="T18" s="8">
        <f t="shared" si="2"/>
        <v>2</v>
      </c>
      <c r="U18" s="8"/>
      <c r="V18" s="8">
        <v>0</v>
      </c>
      <c r="W18" s="8" t="e">
        <f t="shared" si="3"/>
        <v>#DIV/0!</v>
      </c>
      <c r="X18" s="8" t="e">
        <f t="shared" si="4"/>
        <v>#DIV/0!</v>
      </c>
      <c r="Y18" s="8" t="e">
        <f t="shared" si="5"/>
        <v>#DIV/0!</v>
      </c>
      <c r="Z18" s="8" t="e">
        <f t="shared" si="6"/>
        <v>#DIV/0!</v>
      </c>
      <c r="AA18" s="8">
        <f t="shared" si="7"/>
        <v>3.8</v>
      </c>
      <c r="AB18" s="8">
        <f t="shared" si="8"/>
        <v>3.8</v>
      </c>
      <c r="AC18" s="8">
        <f t="shared" si="9"/>
        <v>3.8</v>
      </c>
      <c r="AD18" s="8">
        <f t="shared" si="10"/>
        <v>3.8</v>
      </c>
      <c r="AE18" s="8">
        <f t="shared" si="11"/>
        <v>3.8</v>
      </c>
      <c r="AF18" s="8">
        <f t="shared" si="12"/>
        <v>3.8</v>
      </c>
      <c r="AG18" s="8">
        <f t="shared" si="13"/>
        <v>3.8</v>
      </c>
    </row>
    <row r="19" spans="1:46">
      <c r="A19"/>
      <c r="B19" s="57" t="s">
        <v>57</v>
      </c>
      <c r="C19" s="61">
        <v>38</v>
      </c>
      <c r="D19" s="61">
        <v>39</v>
      </c>
      <c r="E19" s="61">
        <v>20</v>
      </c>
      <c r="F19" s="61">
        <v>57</v>
      </c>
      <c r="G19"/>
      <c r="H19"/>
      <c r="I19"/>
      <c r="J19"/>
      <c r="K19"/>
      <c r="L19"/>
      <c r="M19"/>
      <c r="N19"/>
      <c r="O19" s="61">
        <v>153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3.8</v>
      </c>
      <c r="T19" s="8">
        <f t="shared" si="2"/>
        <v>4</v>
      </c>
      <c r="U19" s="8"/>
      <c r="V19" s="8">
        <v>0</v>
      </c>
      <c r="W19" s="8">
        <f t="shared" si="3"/>
        <v>1</v>
      </c>
      <c r="X19" s="8">
        <f t="shared" si="4"/>
        <v>-9</v>
      </c>
      <c r="Y19" s="8">
        <f t="shared" si="5"/>
        <v>3.8</v>
      </c>
      <c r="Z19" s="8">
        <f t="shared" si="6"/>
        <v>3.8</v>
      </c>
      <c r="AA19" s="8">
        <f t="shared" si="7"/>
        <v>3.8</v>
      </c>
      <c r="AB19" s="8">
        <f t="shared" si="8"/>
        <v>3.8</v>
      </c>
      <c r="AC19" s="8">
        <f t="shared" si="9"/>
        <v>3.8</v>
      </c>
      <c r="AD19" s="8">
        <f t="shared" si="10"/>
        <v>3.8</v>
      </c>
      <c r="AE19" s="8">
        <f t="shared" si="11"/>
        <v>3.8</v>
      </c>
      <c r="AF19" s="8">
        <f t="shared" si="12"/>
        <v>3.8</v>
      </c>
      <c r="AG19" s="8">
        <f t="shared" si="13"/>
        <v>3.8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60</v>
      </c>
      <c r="C20" s="61">
        <v>39</v>
      </c>
      <c r="D20" s="61">
        <v>39</v>
      </c>
      <c r="E20" s="61">
        <v>39</v>
      </c>
      <c r="F20" s="61">
        <v>58</v>
      </c>
      <c r="G20" s="61">
        <v>78</v>
      </c>
      <c r="H20" s="61">
        <v>20</v>
      </c>
      <c r="I20"/>
      <c r="J20"/>
      <c r="K20"/>
      <c r="L20"/>
      <c r="M20"/>
      <c r="N20"/>
      <c r="O20" s="61">
        <v>274</v>
      </c>
      <c r="P20" s="3" t="str">
        <f t="shared" ca="1" si="1"/>
        <v>Up</v>
      </c>
      <c r="R20"/>
      <c r="S20" s="8" cm="1">
        <f t="array" aca="1" ref="S20" ca="1">INDIRECT(ADDRESS(ROW(S20), COLUMN(U20) + $V$3), TRUE)</f>
        <v>1.1714285714285715</v>
      </c>
      <c r="T20" s="8">
        <f t="shared" si="2"/>
        <v>6</v>
      </c>
      <c r="U20" s="8"/>
      <c r="V20" s="8">
        <v>0</v>
      </c>
      <c r="W20" s="8">
        <f t="shared" si="3"/>
        <v>0</v>
      </c>
      <c r="X20" s="8">
        <f t="shared" si="4"/>
        <v>0</v>
      </c>
      <c r="Y20" s="8">
        <f t="shared" si="5"/>
        <v>5.7</v>
      </c>
      <c r="Z20" s="8">
        <f t="shared" si="6"/>
        <v>9.6999999999999993</v>
      </c>
      <c r="AA20" s="8">
        <f t="shared" si="7"/>
        <v>1.1714285714285715</v>
      </c>
      <c r="AB20" s="8">
        <f t="shared" si="8"/>
        <v>1.1714285714285715</v>
      </c>
      <c r="AC20" s="8">
        <f t="shared" si="9"/>
        <v>1.1714285714285715</v>
      </c>
      <c r="AD20" s="8">
        <f t="shared" si="10"/>
        <v>1.1714285714285715</v>
      </c>
      <c r="AE20" s="8">
        <f t="shared" si="11"/>
        <v>1.1714285714285715</v>
      </c>
      <c r="AF20" s="8">
        <f t="shared" si="12"/>
        <v>1.1714285714285715</v>
      </c>
      <c r="AG20" s="8">
        <f t="shared" si="13"/>
        <v>1.1714285714285715</v>
      </c>
    </row>
    <row r="21" spans="1:46" s="6" customFormat="1">
      <c r="A21"/>
      <c r="B21" s="57" t="s">
        <v>61</v>
      </c>
      <c r="C21" s="61">
        <v>378</v>
      </c>
      <c r="D21" s="61">
        <v>331</v>
      </c>
      <c r="E21" s="61">
        <v>155</v>
      </c>
      <c r="F21" s="61">
        <v>253</v>
      </c>
      <c r="G21" s="61">
        <v>535</v>
      </c>
      <c r="H21" s="61">
        <v>412</v>
      </c>
      <c r="I21"/>
      <c r="J21"/>
      <c r="K21"/>
      <c r="L21"/>
      <c r="M21"/>
      <c r="N21"/>
      <c r="O21" s="61">
        <v>2065</v>
      </c>
      <c r="P21" s="3" t="str">
        <f t="shared" ca="1" si="1"/>
        <v>Up</v>
      </c>
      <c r="Q21" s="1"/>
      <c r="R21"/>
      <c r="S21" s="8" cm="1">
        <f t="array" aca="1" ref="S21" ca="1">INDIRECT(ADDRESS(ROW(S21), COLUMN(U21) + $V$3), TRUE)</f>
        <v>25.142857142857142</v>
      </c>
      <c r="T21" s="8">
        <f t="shared" si="2"/>
        <v>6</v>
      </c>
      <c r="U21" s="8"/>
      <c r="V21" s="8">
        <v>0</v>
      </c>
      <c r="W21" s="8">
        <f t="shared" si="3"/>
        <v>-47</v>
      </c>
      <c r="X21" s="8">
        <f t="shared" si="4"/>
        <v>-111.5</v>
      </c>
      <c r="Y21" s="8">
        <f t="shared" si="5"/>
        <v>-55.1</v>
      </c>
      <c r="Z21" s="8">
        <f t="shared" si="6"/>
        <v>23.6</v>
      </c>
      <c r="AA21" s="8">
        <f t="shared" si="7"/>
        <v>25.142857142857142</v>
      </c>
      <c r="AB21" s="8">
        <f t="shared" si="8"/>
        <v>25.142857142857142</v>
      </c>
      <c r="AC21" s="8">
        <f t="shared" si="9"/>
        <v>25.142857142857142</v>
      </c>
      <c r="AD21" s="8">
        <f t="shared" si="10"/>
        <v>25.142857142857142</v>
      </c>
      <c r="AE21" s="8">
        <f t="shared" si="11"/>
        <v>25.142857142857142</v>
      </c>
      <c r="AF21" s="8">
        <f t="shared" si="12"/>
        <v>25.142857142857142</v>
      </c>
      <c r="AG21" s="8">
        <f t="shared" si="13"/>
        <v>25.142857142857142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61">
        <v>275</v>
      </c>
      <c r="D22" s="61">
        <v>215</v>
      </c>
      <c r="E22" s="61">
        <v>274</v>
      </c>
      <c r="F22" s="61">
        <v>197</v>
      </c>
      <c r="G22" s="61">
        <v>254</v>
      </c>
      <c r="H22" s="61">
        <v>196</v>
      </c>
      <c r="I22"/>
      <c r="J22"/>
      <c r="K22"/>
      <c r="L22"/>
      <c r="M22"/>
      <c r="N22"/>
      <c r="O22" s="61">
        <v>1410</v>
      </c>
      <c r="P22" s="3" t="str">
        <f t="shared" ca="1" si="1"/>
        <v>Down</v>
      </c>
      <c r="Q22" s="1"/>
      <c r="S22" s="8" cm="1">
        <f t="array" aca="1" ref="S22" ca="1">INDIRECT(ADDRESS(ROW(S22), COLUMN(U22) + $V$3), TRUE)</f>
        <v>-10.142857142857142</v>
      </c>
      <c r="T22" s="8">
        <f t="shared" si="2"/>
        <v>6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-10.142857142857142</v>
      </c>
      <c r="AC22" s="8">
        <f t="shared" si="9"/>
        <v>-10.142857142857142</v>
      </c>
      <c r="AD22" s="8">
        <f t="shared" si="10"/>
        <v>-10.142857142857142</v>
      </c>
      <c r="AE22" s="8">
        <f t="shared" si="11"/>
        <v>-10.142857142857142</v>
      </c>
      <c r="AF22" s="8">
        <f t="shared" si="12"/>
        <v>-10.142857142857142</v>
      </c>
      <c r="AG22" s="8">
        <f t="shared" si="13"/>
        <v>-10.142857142857142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62</v>
      </c>
      <c r="C23" s="61">
        <v>19</v>
      </c>
      <c r="D23" s="61">
        <v>59</v>
      </c>
      <c r="E23" s="61">
        <v>38</v>
      </c>
      <c r="F23"/>
      <c r="G23" s="61">
        <v>19</v>
      </c>
      <c r="H23" s="61">
        <v>39</v>
      </c>
      <c r="I23"/>
      <c r="J23"/>
      <c r="K23"/>
      <c r="L23"/>
      <c r="M23"/>
      <c r="N23"/>
      <c r="O23" s="61">
        <v>175</v>
      </c>
      <c r="P23" s="3" t="str">
        <f t="shared" ca="1" si="1"/>
        <v>Down</v>
      </c>
      <c r="R23"/>
      <c r="S23" s="8" cm="1">
        <f t="array" aca="1" ref="S23" ca="1">INDIRECT(ADDRESS(ROW(S23), COLUMN(U23) + $V$3), TRUE)</f>
        <v>-0.67441860465116266</v>
      </c>
      <c r="T23" s="8">
        <f t="shared" si="2"/>
        <v>5</v>
      </c>
      <c r="U23" s="8"/>
      <c r="V23" s="8">
        <v>0</v>
      </c>
      <c r="W23" s="8">
        <f t="shared" si="3"/>
        <v>40</v>
      </c>
      <c r="X23" s="8">
        <f t="shared" si="4"/>
        <v>9.5</v>
      </c>
      <c r="Y23" s="8">
        <f t="shared" si="5"/>
        <v>9.5</v>
      </c>
      <c r="Z23" s="8">
        <f t="shared" si="6"/>
        <v>-2.8857142857142857</v>
      </c>
      <c r="AA23" s="8">
        <f t="shared" si="7"/>
        <v>-0.67441860465116266</v>
      </c>
      <c r="AB23" s="8">
        <f t="shared" si="8"/>
        <v>-0.67441860465116266</v>
      </c>
      <c r="AC23" s="8">
        <f t="shared" si="9"/>
        <v>-0.67441860465116266</v>
      </c>
      <c r="AD23" s="8">
        <f t="shared" si="10"/>
        <v>-0.67441860465116266</v>
      </c>
      <c r="AE23" s="8">
        <f t="shared" si="11"/>
        <v>-0.67441860465116266</v>
      </c>
      <c r="AF23" s="8">
        <f t="shared" si="12"/>
        <v>-0.67441860465116266</v>
      </c>
      <c r="AG23" s="8">
        <f t="shared" si="13"/>
        <v>-0.67441860465116266</v>
      </c>
    </row>
    <row r="24" spans="1:46">
      <c r="A24"/>
      <c r="B24" s="57" t="s">
        <v>64</v>
      </c>
      <c r="C24"/>
      <c r="D24" s="61">
        <v>19</v>
      </c>
      <c r="E24"/>
      <c r="F24"/>
      <c r="G24"/>
      <c r="H24" s="61">
        <v>19</v>
      </c>
      <c r="I24"/>
      <c r="J24"/>
      <c r="K24"/>
      <c r="L24"/>
      <c r="M24"/>
      <c r="N24"/>
      <c r="O24" s="61">
        <v>39</v>
      </c>
      <c r="P24" s="3" t="str">
        <f t="shared" ca="1" si="1"/>
        <v>Unchanged</v>
      </c>
      <c r="R24"/>
      <c r="S24" s="8" cm="1">
        <f t="array" aca="1" ref="S24" ca="1">INDIRECT(ADDRESS(ROW(S24), COLUMN(U24) + $V$3), TRUE)</f>
        <v>0</v>
      </c>
      <c r="T24" s="8">
        <f t="shared" si="2"/>
        <v>2</v>
      </c>
      <c r="U24" s="8"/>
      <c r="V24" s="8">
        <v>0</v>
      </c>
      <c r="W24" s="8" t="e">
        <f t="shared" si="3"/>
        <v>#DIV/0!</v>
      </c>
      <c r="X24" s="8" t="e">
        <f t="shared" si="4"/>
        <v>#DIV/0!</v>
      </c>
      <c r="Y24" s="8" t="e">
        <f t="shared" si="5"/>
        <v>#DIV/0!</v>
      </c>
      <c r="Z24" s="8" t="e">
        <f t="shared" si="6"/>
        <v>#DIV/0!</v>
      </c>
      <c r="AA24" s="8">
        <f t="shared" si="7"/>
        <v>0</v>
      </c>
      <c r="AB24" s="8">
        <f t="shared" si="8"/>
        <v>0</v>
      </c>
      <c r="AC24" s="8">
        <f t="shared" si="9"/>
        <v>0</v>
      </c>
      <c r="AD24" s="8">
        <f t="shared" si="10"/>
        <v>0</v>
      </c>
      <c r="AE24" s="8">
        <f t="shared" si="11"/>
        <v>0</v>
      </c>
      <c r="AF24" s="8">
        <f t="shared" si="12"/>
        <v>0</v>
      </c>
      <c r="AG24" s="8">
        <f t="shared" si="13"/>
        <v>0</v>
      </c>
    </row>
    <row r="25" spans="1:46">
      <c r="A25"/>
      <c r="B25" s="57" t="s">
        <v>65</v>
      </c>
      <c r="C25" s="61">
        <v>19</v>
      </c>
      <c r="D25" s="61">
        <v>20</v>
      </c>
      <c r="E25"/>
      <c r="F25" s="61">
        <v>20</v>
      </c>
      <c r="G25" s="61">
        <v>20</v>
      </c>
      <c r="H25" s="61">
        <v>20</v>
      </c>
      <c r="I25"/>
      <c r="J25"/>
      <c r="K25"/>
      <c r="L25"/>
      <c r="M25"/>
      <c r="N25"/>
      <c r="O25" s="61">
        <v>98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0.15116279069767441</v>
      </c>
      <c r="T25" s="8">
        <f t="shared" si="2"/>
        <v>5</v>
      </c>
      <c r="U25" s="8"/>
      <c r="V25" s="8">
        <v>0</v>
      </c>
      <c r="W25" s="8">
        <f t="shared" si="3"/>
        <v>1</v>
      </c>
      <c r="X25" s="8">
        <f t="shared" si="4"/>
        <v>1</v>
      </c>
      <c r="Y25" s="8">
        <f t="shared" si="5"/>
        <v>0.28571428571428581</v>
      </c>
      <c r="Z25" s="8">
        <f t="shared" si="6"/>
        <v>0.2</v>
      </c>
      <c r="AA25" s="8">
        <f t="shared" si="7"/>
        <v>0.15116279069767441</v>
      </c>
      <c r="AB25" s="8">
        <f t="shared" si="8"/>
        <v>0.15116279069767441</v>
      </c>
      <c r="AC25" s="8">
        <f t="shared" si="9"/>
        <v>0.15116279069767441</v>
      </c>
      <c r="AD25" s="8">
        <f t="shared" si="10"/>
        <v>0.15116279069767441</v>
      </c>
      <c r="AE25" s="8">
        <f t="shared" si="11"/>
        <v>0.15116279069767441</v>
      </c>
      <c r="AF25" s="8">
        <f t="shared" si="12"/>
        <v>0.15116279069767441</v>
      </c>
      <c r="AG25" s="8">
        <f t="shared" si="13"/>
        <v>0.15116279069767441</v>
      </c>
    </row>
    <row r="26" spans="1:46">
      <c r="A26"/>
      <c r="B26" s="57" t="s">
        <v>66</v>
      </c>
      <c r="C26" s="61">
        <v>20</v>
      </c>
      <c r="D26" s="61">
        <v>20</v>
      </c>
      <c r="E26" s="61">
        <v>118</v>
      </c>
      <c r="F26" s="61">
        <v>59</v>
      </c>
      <c r="G26" s="61">
        <v>138</v>
      </c>
      <c r="H26" s="61">
        <v>136</v>
      </c>
      <c r="I26"/>
      <c r="J26"/>
      <c r="K26"/>
      <c r="L26"/>
      <c r="M26"/>
      <c r="N26"/>
      <c r="O26" s="61">
        <v>490</v>
      </c>
      <c r="P26" s="3" t="str">
        <f t="shared" ca="1" si="1"/>
        <v>Up</v>
      </c>
      <c r="R26"/>
      <c r="S26" s="8" cm="1">
        <f t="array" aca="1" ref="S26" ca="1">INDIRECT(ADDRESS(ROW(S26), COLUMN(U26) + $V$3), TRUE)</f>
        <v>25</v>
      </c>
      <c r="T26" s="8">
        <f t="shared" si="2"/>
        <v>6</v>
      </c>
      <c r="U26" s="8"/>
      <c r="V26" s="8">
        <v>0</v>
      </c>
      <c r="W26" s="8">
        <f t="shared" si="3"/>
        <v>0</v>
      </c>
      <c r="X26" s="8">
        <f t="shared" si="4"/>
        <v>49</v>
      </c>
      <c r="Y26" s="8">
        <f t="shared" si="5"/>
        <v>21.5</v>
      </c>
      <c r="Z26" s="8">
        <f t="shared" si="6"/>
        <v>27.5</v>
      </c>
      <c r="AA26" s="8">
        <f t="shared" si="7"/>
        <v>25</v>
      </c>
      <c r="AB26" s="8">
        <f t="shared" si="8"/>
        <v>25</v>
      </c>
      <c r="AC26" s="8">
        <f t="shared" si="9"/>
        <v>25</v>
      </c>
      <c r="AD26" s="8">
        <f t="shared" si="10"/>
        <v>25</v>
      </c>
      <c r="AE26" s="8">
        <f t="shared" si="11"/>
        <v>25</v>
      </c>
      <c r="AF26" s="8">
        <f t="shared" si="12"/>
        <v>25</v>
      </c>
      <c r="AG26" s="8">
        <f t="shared" si="13"/>
        <v>25</v>
      </c>
    </row>
    <row r="27" spans="1:46">
      <c r="A27" s="78" t="s">
        <v>243</v>
      </c>
      <c r="B27" s="82">
        <v>0</v>
      </c>
      <c r="C27" s="90">
        <v>1262</v>
      </c>
      <c r="D27" s="90">
        <v>1149</v>
      </c>
      <c r="E27" s="90">
        <v>1109</v>
      </c>
      <c r="F27" s="90">
        <v>1399</v>
      </c>
      <c r="G27" s="90">
        <v>1569</v>
      </c>
      <c r="H27" s="90">
        <v>1210</v>
      </c>
      <c r="I27" s="83">
        <v>0</v>
      </c>
      <c r="J27" s="83">
        <v>0</v>
      </c>
      <c r="K27" s="83">
        <v>0</v>
      </c>
      <c r="L27" s="83">
        <v>0</v>
      </c>
      <c r="M27" s="83">
        <v>0</v>
      </c>
      <c r="N27" s="83">
        <v>0</v>
      </c>
      <c r="O27" s="90">
        <v>7698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36.857142857142854</v>
      </c>
      <c r="T27" s="8">
        <f t="shared" si="2"/>
        <v>12</v>
      </c>
      <c r="U27" s="8"/>
      <c r="V27" s="8">
        <v>0</v>
      </c>
      <c r="W27" s="8">
        <f t="shared" si="3"/>
        <v>-113</v>
      </c>
      <c r="X27" s="8">
        <f t="shared" si="4"/>
        <v>-76.5</v>
      </c>
      <c r="Y27" s="8">
        <f t="shared" si="5"/>
        <v>37.1</v>
      </c>
      <c r="Z27" s="8">
        <f t="shared" si="6"/>
        <v>86.4</v>
      </c>
      <c r="AA27" s="8">
        <f t="shared" si="7"/>
        <v>36.857142857142854</v>
      </c>
      <c r="AB27" s="8">
        <f t="shared" si="8"/>
        <v>-114.42857142857143</v>
      </c>
      <c r="AC27" s="8">
        <f t="shared" si="9"/>
        <v>-167.92857142857142</v>
      </c>
      <c r="AD27" s="8">
        <f t="shared" si="10"/>
        <v>-181.7</v>
      </c>
      <c r="AE27" s="8">
        <f t="shared" si="11"/>
        <v>-178.8</v>
      </c>
      <c r="AF27" s="8">
        <f t="shared" si="12"/>
        <v>-169.09090909090909</v>
      </c>
      <c r="AG27" s="8">
        <f t="shared" si="13"/>
        <v>-156.98601398601397</v>
      </c>
    </row>
    <row r="28" spans="1: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 s="3" t="str">
        <f t="shared" si="1"/>
        <v/>
      </c>
      <c r="R28"/>
      <c r="S28" s="8" t="e" cm="1">
        <f t="array" aca="1" ref="S28" ca="1">INDIRECT(ADDRESS(ROW(S28), COLUMN(U28) + $V$3), TRUE)</f>
        <v>#DIV/0!</v>
      </c>
      <c r="T28" s="8">
        <f t="shared" si="2"/>
        <v>0</v>
      </c>
      <c r="U28" s="8"/>
      <c r="V28" s="8">
        <v>0</v>
      </c>
      <c r="W28" s="8" t="e">
        <f t="shared" si="3"/>
        <v>#DIV/0!</v>
      </c>
      <c r="X28" s="8" t="e">
        <f t="shared" si="4"/>
        <v>#DIV/0!</v>
      </c>
      <c r="Y28" s="8" t="e">
        <f t="shared" si="5"/>
        <v>#DIV/0!</v>
      </c>
      <c r="Z28" s="8" t="e">
        <f t="shared" si="6"/>
        <v>#DIV/0!</v>
      </c>
      <c r="AA28" s="8" t="e">
        <f t="shared" si="7"/>
        <v>#DIV/0!</v>
      </c>
      <c r="AB28" s="8" t="e">
        <f t="shared" si="8"/>
        <v>#DIV/0!</v>
      </c>
      <c r="AC28" s="8" t="e">
        <f t="shared" si="9"/>
        <v>#DIV/0!</v>
      </c>
      <c r="AD28" s="8" t="e">
        <f t="shared" si="10"/>
        <v>#DIV/0!</v>
      </c>
      <c r="AE28" s="8" t="e">
        <f t="shared" si="11"/>
        <v>#DIV/0!</v>
      </c>
      <c r="AF28" s="8" t="e">
        <f t="shared" si="12"/>
        <v>#DIV/0!</v>
      </c>
      <c r="AG28" s="8" t="e">
        <f t="shared" si="13"/>
        <v>#DIV/0!</v>
      </c>
    </row>
    <row r="29" spans="1:46">
      <c r="A29"/>
      <c r="B29" s="57" t="s">
        <v>78</v>
      </c>
      <c r="C29"/>
      <c r="D29"/>
      <c r="E29"/>
      <c r="F29"/>
      <c r="G29" s="61">
        <v>39</v>
      </c>
      <c r="H29"/>
      <c r="I29"/>
      <c r="J29"/>
      <c r="K29"/>
      <c r="L29"/>
      <c r="M29"/>
      <c r="N29"/>
      <c r="O29" s="61">
        <v>39</v>
      </c>
      <c r="P29" s="3" t="str">
        <f t="shared" si="1"/>
        <v/>
      </c>
      <c r="R29"/>
      <c r="S29" s="8" t="e" cm="1">
        <f t="array" aca="1" ref="S29" ca="1">INDIRECT(ADDRESS(ROW(S29), COLUMN(U29) + $V$3), TRUE)</f>
        <v>#DIV/0!</v>
      </c>
      <c r="T29" s="8">
        <f t="shared" si="2"/>
        <v>1</v>
      </c>
      <c r="U29" s="8"/>
      <c r="V29" s="8">
        <v>0</v>
      </c>
      <c r="W29" s="8" t="e">
        <f t="shared" si="3"/>
        <v>#DIV/0!</v>
      </c>
      <c r="X29" s="8" t="e">
        <f t="shared" si="4"/>
        <v>#DIV/0!</v>
      </c>
      <c r="Y29" s="8" t="e">
        <f t="shared" si="5"/>
        <v>#DIV/0!</v>
      </c>
      <c r="Z29" s="8" t="e">
        <f t="shared" si="6"/>
        <v>#DIV/0!</v>
      </c>
      <c r="AA29" s="8" t="e">
        <f t="shared" si="7"/>
        <v>#DIV/0!</v>
      </c>
      <c r="AB29" s="8" t="e">
        <f t="shared" si="8"/>
        <v>#DIV/0!</v>
      </c>
      <c r="AC29" s="8" t="e">
        <f t="shared" si="9"/>
        <v>#DIV/0!</v>
      </c>
      <c r="AD29" s="8" t="e">
        <f t="shared" si="10"/>
        <v>#DIV/0!</v>
      </c>
      <c r="AE29" s="8" t="e">
        <f t="shared" si="11"/>
        <v>#DIV/0!</v>
      </c>
      <c r="AF29" s="8" t="e">
        <f t="shared" si="12"/>
        <v>#DIV/0!</v>
      </c>
      <c r="AG29" s="8" t="e">
        <f t="shared" si="13"/>
        <v>#DIV/0!</v>
      </c>
    </row>
    <row r="30" spans="1:46">
      <c r="A30" s="78" t="s">
        <v>77</v>
      </c>
      <c r="B30" s="82">
        <v>0</v>
      </c>
      <c r="C30" s="83">
        <v>0</v>
      </c>
      <c r="D30" s="83">
        <v>0</v>
      </c>
      <c r="E30" s="83">
        <v>0</v>
      </c>
      <c r="F30" s="83">
        <v>0</v>
      </c>
      <c r="G30" s="79">
        <v>39</v>
      </c>
      <c r="H30" s="83">
        <v>0</v>
      </c>
      <c r="I30" s="83">
        <v>0</v>
      </c>
      <c r="J30" s="83">
        <v>0</v>
      </c>
      <c r="K30" s="83">
        <v>0</v>
      </c>
      <c r="L30" s="83">
        <v>0</v>
      </c>
      <c r="M30" s="83">
        <v>0</v>
      </c>
      <c r="N30" s="83">
        <v>0</v>
      </c>
      <c r="O30" s="79">
        <v>39</v>
      </c>
      <c r="P30" s="3" t="str">
        <f t="shared" ca="1" si="1"/>
        <v>Up</v>
      </c>
      <c r="R30"/>
      <c r="S30" s="8" cm="1">
        <f t="array" aca="1" ref="S30" ca="1">INDIRECT(ADDRESS(ROW(S30), COLUMN(U30) + $V$3), TRUE)</f>
        <v>3.342857142857143</v>
      </c>
      <c r="T30" s="8">
        <f t="shared" si="2"/>
        <v>12</v>
      </c>
      <c r="U30" s="8"/>
      <c r="V30" s="8">
        <v>0</v>
      </c>
      <c r="W30" s="8">
        <f t="shared" si="3"/>
        <v>0</v>
      </c>
      <c r="X30" s="8">
        <f t="shared" si="4"/>
        <v>0</v>
      </c>
      <c r="Y30" s="8">
        <f t="shared" si="5"/>
        <v>0</v>
      </c>
      <c r="Z30" s="8">
        <f t="shared" si="6"/>
        <v>7.8</v>
      </c>
      <c r="AA30" s="8">
        <f t="shared" si="7"/>
        <v>3.342857142857143</v>
      </c>
      <c r="AB30" s="8">
        <f t="shared" si="8"/>
        <v>1.392857142857143</v>
      </c>
      <c r="AC30" s="8">
        <f t="shared" si="9"/>
        <v>0.4642857142857143</v>
      </c>
      <c r="AD30" s="8">
        <f t="shared" si="10"/>
        <v>5.9211894646675015E-17</v>
      </c>
      <c r="AE30" s="8">
        <f t="shared" si="11"/>
        <v>-0.23636363636363636</v>
      </c>
      <c r="AF30" s="8">
        <f t="shared" si="12"/>
        <v>-0.3545454545454545</v>
      </c>
      <c r="AG30" s="8">
        <f t="shared" si="13"/>
        <v>-0.40909090909090912</v>
      </c>
    </row>
    <row r="31" spans="1:46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 s="3" t="str">
        <f t="shared" si="1"/>
        <v/>
      </c>
      <c r="R31"/>
      <c r="S31" s="8" t="e" cm="1">
        <f t="array" aca="1" ref="S31" ca="1">INDIRECT(ADDRESS(ROW(S31), COLUMN(U31) + $V$3), TRUE)</f>
        <v>#DIV/0!</v>
      </c>
      <c r="T31" s="8">
        <f t="shared" si="2"/>
        <v>0</v>
      </c>
      <c r="U31" s="8"/>
      <c r="V31" s="8">
        <v>0</v>
      </c>
      <c r="W31" s="8" t="e">
        <f t="shared" si="3"/>
        <v>#DIV/0!</v>
      </c>
      <c r="X31" s="8" t="e">
        <f t="shared" si="4"/>
        <v>#DIV/0!</v>
      </c>
      <c r="Y31" s="8" t="e">
        <f t="shared" si="5"/>
        <v>#DIV/0!</v>
      </c>
      <c r="Z31" s="8" t="e">
        <f t="shared" si="6"/>
        <v>#DIV/0!</v>
      </c>
      <c r="AA31" s="8" t="e">
        <f t="shared" si="7"/>
        <v>#DIV/0!</v>
      </c>
      <c r="AB31" s="8" t="e">
        <f t="shared" si="8"/>
        <v>#DIV/0!</v>
      </c>
      <c r="AC31" s="8" t="e">
        <f t="shared" si="9"/>
        <v>#DIV/0!</v>
      </c>
      <c r="AD31" s="8" t="e">
        <f t="shared" si="10"/>
        <v>#DIV/0!</v>
      </c>
      <c r="AE31" s="8" t="e">
        <f t="shared" si="11"/>
        <v>#DIV/0!</v>
      </c>
      <c r="AF31" s="8" t="e">
        <f t="shared" si="12"/>
        <v>#DIV/0!</v>
      </c>
      <c r="AG31" s="8" t="e">
        <f t="shared" si="13"/>
        <v>#DIV/0!</v>
      </c>
    </row>
    <row r="32" spans="1:46">
      <c r="A32"/>
      <c r="B32" s="57" t="s">
        <v>82</v>
      </c>
      <c r="C32" s="61">
        <v>20</v>
      </c>
      <c r="D32" s="61">
        <v>79</v>
      </c>
      <c r="E32" s="61">
        <v>39</v>
      </c>
      <c r="F32" s="61">
        <v>19</v>
      </c>
      <c r="G32"/>
      <c r="H32"/>
      <c r="I32"/>
      <c r="J32"/>
      <c r="K32"/>
      <c r="L32"/>
      <c r="M32"/>
      <c r="N32"/>
      <c r="O32" s="61">
        <v>157</v>
      </c>
      <c r="P32" s="3" t="str">
        <f t="shared" ca="1" si="1"/>
        <v>Down</v>
      </c>
      <c r="R32"/>
      <c r="S32" s="8" cm="1">
        <f t="array" aca="1" ref="S32" ca="1">INDIRECT(ADDRESS(ROW(S32), COLUMN(U32) + $V$3), TRUE)</f>
        <v>-4.3</v>
      </c>
      <c r="T32" s="8">
        <f t="shared" si="2"/>
        <v>4</v>
      </c>
      <c r="U32" s="8"/>
      <c r="V32" s="8">
        <v>0</v>
      </c>
      <c r="W32" s="8">
        <f t="shared" si="3"/>
        <v>59</v>
      </c>
      <c r="X32" s="8">
        <f t="shared" si="4"/>
        <v>9.5</v>
      </c>
      <c r="Y32" s="8">
        <f t="shared" si="5"/>
        <v>-4.3</v>
      </c>
      <c r="Z32" s="8">
        <f t="shared" si="6"/>
        <v>-4.3</v>
      </c>
      <c r="AA32" s="8">
        <f t="shared" si="7"/>
        <v>-4.3</v>
      </c>
      <c r="AB32" s="8">
        <f t="shared" si="8"/>
        <v>-4.3</v>
      </c>
      <c r="AC32" s="8">
        <f t="shared" si="9"/>
        <v>-4.3</v>
      </c>
      <c r="AD32" s="8">
        <f t="shared" si="10"/>
        <v>-4.3</v>
      </c>
      <c r="AE32" s="8">
        <f t="shared" si="11"/>
        <v>-4.3</v>
      </c>
      <c r="AF32" s="8">
        <f t="shared" si="12"/>
        <v>-4.3</v>
      </c>
      <c r="AG32" s="8">
        <f t="shared" si="13"/>
        <v>-4.3</v>
      </c>
    </row>
    <row r="33" spans="1:46">
      <c r="A33" s="78" t="s">
        <v>81</v>
      </c>
      <c r="B33" s="82">
        <v>0</v>
      </c>
      <c r="C33" s="79">
        <v>20</v>
      </c>
      <c r="D33" s="79">
        <v>79</v>
      </c>
      <c r="E33" s="79">
        <v>39</v>
      </c>
      <c r="F33" s="79">
        <v>19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83">
        <v>0</v>
      </c>
      <c r="O33" s="79">
        <v>157</v>
      </c>
      <c r="P33" s="3" t="str">
        <f t="shared" ca="1" si="1"/>
        <v>Down</v>
      </c>
      <c r="R33"/>
      <c r="S33" s="8" cm="1">
        <f t="array" aca="1" ref="S33" ca="1">INDIRECT(ADDRESS(ROW(S33), COLUMN(U33) + $V$3), TRUE)</f>
        <v>-10.199999999999999</v>
      </c>
      <c r="T33" s="8">
        <f t="shared" si="2"/>
        <v>12</v>
      </c>
      <c r="U33" s="8"/>
      <c r="V33" s="8">
        <v>0</v>
      </c>
      <c r="W33" s="8">
        <f t="shared" si="3"/>
        <v>59</v>
      </c>
      <c r="X33" s="8">
        <f t="shared" si="4"/>
        <v>9.5</v>
      </c>
      <c r="Y33" s="8">
        <f t="shared" si="5"/>
        <v>-4.3</v>
      </c>
      <c r="Z33" s="8">
        <f t="shared" si="6"/>
        <v>-10</v>
      </c>
      <c r="AA33" s="8">
        <f t="shared" si="7"/>
        <v>-10.199999999999999</v>
      </c>
      <c r="AB33" s="8">
        <f t="shared" si="8"/>
        <v>-9.1785714285714288</v>
      </c>
      <c r="AC33" s="8">
        <f t="shared" si="9"/>
        <v>-7.9880952380952381</v>
      </c>
      <c r="AD33" s="8">
        <f t="shared" si="10"/>
        <v>-6.9</v>
      </c>
      <c r="AE33" s="8">
        <f t="shared" si="11"/>
        <v>-5.9696969696969688</v>
      </c>
      <c r="AF33" s="8">
        <f t="shared" si="12"/>
        <v>-5.1909090909090905</v>
      </c>
      <c r="AG33" s="8">
        <f t="shared" si="13"/>
        <v>-4.5419580419580416</v>
      </c>
    </row>
    <row r="34" spans="1:46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 s="3" t="str">
        <f t="shared" si="1"/>
        <v/>
      </c>
      <c r="R34"/>
      <c r="S34" s="8" t="e" cm="1">
        <f t="array" aca="1" ref="S34" ca="1">INDIRECT(ADDRESS(ROW(S34), COLUMN(U34) + $V$3), TRUE)</f>
        <v>#DIV/0!</v>
      </c>
      <c r="T34" s="8">
        <f t="shared" si="2"/>
        <v>0</v>
      </c>
      <c r="U34" s="8"/>
      <c r="V34" s="8">
        <v>0</v>
      </c>
      <c r="W34" s="8" t="e">
        <f t="shared" si="3"/>
        <v>#DIV/0!</v>
      </c>
      <c r="X34" s="8" t="e">
        <f t="shared" si="4"/>
        <v>#DIV/0!</v>
      </c>
      <c r="Y34" s="8" t="e">
        <f t="shared" si="5"/>
        <v>#DIV/0!</v>
      </c>
      <c r="Z34" s="8" t="e">
        <f t="shared" si="6"/>
        <v>#DIV/0!</v>
      </c>
      <c r="AA34" s="8" t="e">
        <f t="shared" si="7"/>
        <v>#DIV/0!</v>
      </c>
      <c r="AB34" s="8" t="e">
        <f t="shared" si="8"/>
        <v>#DIV/0!</v>
      </c>
      <c r="AC34" s="8" t="e">
        <f t="shared" si="9"/>
        <v>#DIV/0!</v>
      </c>
      <c r="AD34" s="8" t="e">
        <f t="shared" si="10"/>
        <v>#DIV/0!</v>
      </c>
      <c r="AE34" s="8" t="e">
        <f t="shared" si="11"/>
        <v>#DIV/0!</v>
      </c>
      <c r="AF34" s="8" t="e">
        <f t="shared" si="12"/>
        <v>#DIV/0!</v>
      </c>
      <c r="AG34" s="8" t="e">
        <f t="shared" si="13"/>
        <v>#DIV/0!</v>
      </c>
    </row>
    <row r="35" spans="1:46">
      <c r="A35"/>
      <c r="B35" s="57" t="s">
        <v>87</v>
      </c>
      <c r="C35" s="61">
        <v>20</v>
      </c>
      <c r="D35"/>
      <c r="E35"/>
      <c r="F35" s="61">
        <v>39</v>
      </c>
      <c r="G35" s="61">
        <v>39</v>
      </c>
      <c r="H35" s="61">
        <v>20</v>
      </c>
      <c r="I35"/>
      <c r="J35"/>
      <c r="K35"/>
      <c r="L35"/>
      <c r="M35"/>
      <c r="N35"/>
      <c r="O35" s="61">
        <v>118</v>
      </c>
      <c r="P35" s="3" t="str">
        <f t="shared" ca="1" si="1"/>
        <v>Up</v>
      </c>
      <c r="R35"/>
      <c r="S35" s="8" cm="1">
        <f t="array" aca="1" ref="S35" ca="1">INDIRECT(ADDRESS(ROW(S35), COLUMN(U35) + $V$3), TRUE)</f>
        <v>1.3571428571428572</v>
      </c>
      <c r="T35" s="8">
        <f t="shared" si="2"/>
        <v>4</v>
      </c>
      <c r="U35" s="8"/>
      <c r="V35" s="8">
        <v>0</v>
      </c>
      <c r="W35" s="8" t="e">
        <f t="shared" si="3"/>
        <v>#DIV/0!</v>
      </c>
      <c r="X35" s="8" t="e">
        <f t="shared" si="4"/>
        <v>#DIV/0!</v>
      </c>
      <c r="Y35" s="8">
        <f t="shared" si="5"/>
        <v>6.333333333333333</v>
      </c>
      <c r="Z35" s="8">
        <f t="shared" si="6"/>
        <v>5.115384615384615</v>
      </c>
      <c r="AA35" s="8">
        <f t="shared" si="7"/>
        <v>1.3571428571428572</v>
      </c>
      <c r="AB35" s="8">
        <f t="shared" si="8"/>
        <v>1.3571428571428572</v>
      </c>
      <c r="AC35" s="8">
        <f t="shared" si="9"/>
        <v>1.3571428571428572</v>
      </c>
      <c r="AD35" s="8">
        <f t="shared" si="10"/>
        <v>1.3571428571428572</v>
      </c>
      <c r="AE35" s="8">
        <f t="shared" si="11"/>
        <v>1.3571428571428572</v>
      </c>
      <c r="AF35" s="8">
        <f t="shared" si="12"/>
        <v>1.3571428571428572</v>
      </c>
      <c r="AG35" s="8">
        <f t="shared" si="13"/>
        <v>1.3571428571428572</v>
      </c>
    </row>
    <row r="36" spans="1:46">
      <c r="A36"/>
      <c r="B36" s="57" t="s">
        <v>85</v>
      </c>
      <c r="C36" s="61">
        <v>99</v>
      </c>
      <c r="D36"/>
      <c r="E36" s="61">
        <v>98</v>
      </c>
      <c r="F36" s="61">
        <v>98</v>
      </c>
      <c r="G36" s="61">
        <v>79</v>
      </c>
      <c r="H36" s="61">
        <v>39</v>
      </c>
      <c r="I36"/>
      <c r="J36"/>
      <c r="K36"/>
      <c r="L36"/>
      <c r="M36"/>
      <c r="N36"/>
      <c r="O36" s="61">
        <v>412</v>
      </c>
      <c r="P36" s="3" t="str">
        <f t="shared" ca="1" si="1"/>
        <v>Down</v>
      </c>
      <c r="R36"/>
      <c r="S36" s="8" cm="1">
        <f t="array" aca="1" ref="S36" ca="1">INDIRECT(ADDRESS(ROW(S36), COLUMN(U36) + $V$3), TRUE)</f>
        <v>-10.5</v>
      </c>
      <c r="T36" s="8">
        <f t="shared" si="2"/>
        <v>5</v>
      </c>
      <c r="U36" s="8"/>
      <c r="V36" s="8">
        <v>0</v>
      </c>
      <c r="W36" s="8" t="e">
        <f t="shared" si="3"/>
        <v>#DIV/0!</v>
      </c>
      <c r="X36" s="8">
        <f t="shared" si="4"/>
        <v>-0.5</v>
      </c>
      <c r="Y36" s="8">
        <f t="shared" si="5"/>
        <v>-0.35714285714285721</v>
      </c>
      <c r="Z36" s="8">
        <f t="shared" si="6"/>
        <v>-4.0571428571428569</v>
      </c>
      <c r="AA36" s="8">
        <f t="shared" si="7"/>
        <v>-10.5</v>
      </c>
      <c r="AB36" s="8">
        <f t="shared" si="8"/>
        <v>-10.5</v>
      </c>
      <c r="AC36" s="8">
        <f t="shared" si="9"/>
        <v>-10.5</v>
      </c>
      <c r="AD36" s="8">
        <f t="shared" si="10"/>
        <v>-10.5</v>
      </c>
      <c r="AE36" s="8">
        <f t="shared" si="11"/>
        <v>-10.5</v>
      </c>
      <c r="AF36" s="8">
        <f t="shared" si="12"/>
        <v>-10.5</v>
      </c>
      <c r="AG36" s="8">
        <f t="shared" si="13"/>
        <v>-10.5</v>
      </c>
    </row>
    <row r="37" spans="1:46">
      <c r="A37"/>
      <c r="B37" s="57" t="s">
        <v>244</v>
      </c>
      <c r="C37" s="61">
        <v>19</v>
      </c>
      <c r="D37"/>
      <c r="E37"/>
      <c r="F37"/>
      <c r="G37"/>
      <c r="H37" s="61">
        <v>39</v>
      </c>
      <c r="I37"/>
      <c r="J37"/>
      <c r="K37"/>
      <c r="L37"/>
      <c r="M37"/>
      <c r="N37"/>
      <c r="O37" s="61">
        <v>58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4</v>
      </c>
      <c r="T37" s="8">
        <f t="shared" si="2"/>
        <v>2</v>
      </c>
      <c r="U37" s="8"/>
      <c r="V37" s="8">
        <v>0</v>
      </c>
      <c r="W37" s="8" t="e">
        <f t="shared" si="3"/>
        <v>#DIV/0!</v>
      </c>
      <c r="X37" s="8" t="e">
        <f t="shared" si="4"/>
        <v>#DIV/0!</v>
      </c>
      <c r="Y37" s="8" t="e">
        <f t="shared" si="5"/>
        <v>#DIV/0!</v>
      </c>
      <c r="Z37" s="8" t="e">
        <f t="shared" si="6"/>
        <v>#DIV/0!</v>
      </c>
      <c r="AA37" s="8">
        <f t="shared" si="7"/>
        <v>4</v>
      </c>
      <c r="AB37" s="8">
        <f t="shared" si="8"/>
        <v>4</v>
      </c>
      <c r="AC37" s="8">
        <f t="shared" si="9"/>
        <v>4</v>
      </c>
      <c r="AD37" s="8">
        <f t="shared" si="10"/>
        <v>4</v>
      </c>
      <c r="AE37" s="8">
        <f t="shared" si="11"/>
        <v>4</v>
      </c>
      <c r="AF37" s="8">
        <f t="shared" si="12"/>
        <v>4</v>
      </c>
      <c r="AG37" s="8">
        <f t="shared" si="13"/>
        <v>4</v>
      </c>
    </row>
    <row r="38" spans="1:46">
      <c r="A38" s="78" t="s">
        <v>84</v>
      </c>
      <c r="B38" s="82">
        <v>0</v>
      </c>
      <c r="C38" s="79">
        <v>138</v>
      </c>
      <c r="D38" s="83">
        <v>0</v>
      </c>
      <c r="E38" s="79">
        <v>98</v>
      </c>
      <c r="F38" s="79">
        <v>137</v>
      </c>
      <c r="G38" s="79">
        <v>118</v>
      </c>
      <c r="H38" s="79">
        <v>98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83">
        <v>0</v>
      </c>
      <c r="O38" s="79">
        <v>588</v>
      </c>
      <c r="P38" s="3" t="str">
        <f t="shared" ca="1" si="1"/>
        <v>Up</v>
      </c>
      <c r="R38"/>
      <c r="S38" s="8" cm="1">
        <f t="array" aca="1" ref="S38" ca="1">INDIRECT(ADDRESS(ROW(S38), COLUMN(U38) + $V$3), TRUE)</f>
        <v>5.5142857142857142</v>
      </c>
      <c r="T38" s="8">
        <f t="shared" si="2"/>
        <v>12</v>
      </c>
      <c r="U38" s="8"/>
      <c r="V38" s="8">
        <v>0</v>
      </c>
      <c r="W38" s="8">
        <f t="shared" si="3"/>
        <v>-138</v>
      </c>
      <c r="X38" s="8">
        <f t="shared" si="4"/>
        <v>-20</v>
      </c>
      <c r="Y38" s="8">
        <f t="shared" si="5"/>
        <v>9.5</v>
      </c>
      <c r="Z38" s="8">
        <f t="shared" si="6"/>
        <v>9.6999999999999993</v>
      </c>
      <c r="AA38" s="8">
        <f t="shared" si="7"/>
        <v>5.5142857142857142</v>
      </c>
      <c r="AB38" s="8">
        <f t="shared" si="8"/>
        <v>-7.0714285714285712</v>
      </c>
      <c r="AC38" s="8">
        <f t="shared" si="9"/>
        <v>-11.726190476190476</v>
      </c>
      <c r="AD38" s="8">
        <f t="shared" si="10"/>
        <v>-13.116666666666667</v>
      </c>
      <c r="AE38" s="8">
        <f t="shared" si="11"/>
        <v>-13.109090909090909</v>
      </c>
      <c r="AF38" s="8">
        <f t="shared" si="12"/>
        <v>-12.50909090909091</v>
      </c>
      <c r="AG38" s="8">
        <f t="shared" si="13"/>
        <v>-11.681818181818182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 s="3" t="str">
        <f t="shared" si="1"/>
        <v/>
      </c>
      <c r="R39"/>
      <c r="S39" s="8" t="e" cm="1">
        <f t="array" aca="1" ref="S39" ca="1">INDIRECT(ADDRESS(ROW(S39), COLUMN(U39) + $V$3), TRUE)</f>
        <v>#DIV/0!</v>
      </c>
      <c r="T39" s="8">
        <f t="shared" si="2"/>
        <v>0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 t="e">
        <f t="shared" si="5"/>
        <v>#DIV/0!</v>
      </c>
      <c r="Z39" s="8" t="e">
        <f t="shared" si="6"/>
        <v>#DIV/0!</v>
      </c>
      <c r="AA39" s="8" t="e">
        <f t="shared" si="7"/>
        <v>#DIV/0!</v>
      </c>
      <c r="AB39" s="8" t="e">
        <f t="shared" si="8"/>
        <v>#DIV/0!</v>
      </c>
      <c r="AC39" s="8" t="e">
        <f t="shared" si="9"/>
        <v>#DIV/0!</v>
      </c>
      <c r="AD39" s="8" t="e">
        <f t="shared" si="10"/>
        <v>#DIV/0!</v>
      </c>
      <c r="AE39" s="8" t="e">
        <f t="shared" si="11"/>
        <v>#DIV/0!</v>
      </c>
      <c r="AF39" s="8" t="e">
        <f t="shared" si="12"/>
        <v>#DIV/0!</v>
      </c>
      <c r="AG39" s="8" t="e">
        <f t="shared" si="13"/>
        <v>#DIV/0!</v>
      </c>
    </row>
    <row r="40" spans="1:46" s="6" customFormat="1">
      <c r="A40"/>
      <c r="B40" s="57" t="s">
        <v>90</v>
      </c>
      <c r="C40"/>
      <c r="D40"/>
      <c r="E40" s="61">
        <v>0</v>
      </c>
      <c r="F40" s="61">
        <v>19</v>
      </c>
      <c r="G40" s="61">
        <v>18</v>
      </c>
      <c r="H40" s="61">
        <v>20</v>
      </c>
      <c r="I40"/>
      <c r="J40"/>
      <c r="K40"/>
      <c r="L40"/>
      <c r="M40"/>
      <c r="N40"/>
      <c r="O40" s="61">
        <v>57</v>
      </c>
      <c r="P40" s="3" t="str">
        <f t="shared" ca="1" si="1"/>
        <v>Up</v>
      </c>
      <c r="Q40" s="1"/>
      <c r="R40"/>
      <c r="S40" s="8" cm="1">
        <f t="array" aca="1" ref="S40" ca="1">INDIRECT(ADDRESS(ROW(S40), COLUMN(U40) + $V$3), TRUE)</f>
        <v>5.9</v>
      </c>
      <c r="T40" s="8">
        <f t="shared" si="2"/>
        <v>4</v>
      </c>
      <c r="U40" s="8"/>
      <c r="V40" s="8">
        <v>0</v>
      </c>
      <c r="W40" s="8" t="e">
        <f t="shared" si="3"/>
        <v>#DIV/0!</v>
      </c>
      <c r="X40" s="8" t="e">
        <f t="shared" si="4"/>
        <v>#DIV/0!</v>
      </c>
      <c r="Y40" s="8">
        <f t="shared" si="5"/>
        <v>19</v>
      </c>
      <c r="Z40" s="8">
        <f t="shared" si="6"/>
        <v>9</v>
      </c>
      <c r="AA40" s="8">
        <f t="shared" si="7"/>
        <v>5.9</v>
      </c>
      <c r="AB40" s="8">
        <f t="shared" si="8"/>
        <v>5.9</v>
      </c>
      <c r="AC40" s="8">
        <f t="shared" si="9"/>
        <v>5.9</v>
      </c>
      <c r="AD40" s="8">
        <f t="shared" si="10"/>
        <v>5.9</v>
      </c>
      <c r="AE40" s="8">
        <f t="shared" si="11"/>
        <v>5.9</v>
      </c>
      <c r="AF40" s="8">
        <f t="shared" si="12"/>
        <v>5.9</v>
      </c>
      <c r="AG40" s="8">
        <f t="shared" si="13"/>
        <v>5.9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/>
      <c r="B41" s="57" t="s">
        <v>91</v>
      </c>
      <c r="C41"/>
      <c r="D41"/>
      <c r="E41" s="61">
        <v>10</v>
      </c>
      <c r="F41"/>
      <c r="G41" s="61">
        <v>19</v>
      </c>
      <c r="H41"/>
      <c r="I41"/>
      <c r="J41"/>
      <c r="K41"/>
      <c r="L41"/>
      <c r="M41"/>
      <c r="N41"/>
      <c r="O41" s="61">
        <v>30</v>
      </c>
      <c r="P41" s="3" t="str">
        <f t="shared" ca="1" si="1"/>
        <v>Up</v>
      </c>
      <c r="Q41" s="1"/>
      <c r="S41" s="8" cm="1">
        <f t="array" aca="1" ref="S41" ca="1">INDIRECT(ADDRESS(ROW(S41), COLUMN(U41) + $V$3), TRUE)</f>
        <v>4.5</v>
      </c>
      <c r="T41" s="8">
        <f t="shared" si="2"/>
        <v>2</v>
      </c>
      <c r="U41" s="8"/>
      <c r="V41" s="8">
        <v>0</v>
      </c>
      <c r="W41" s="8" t="e">
        <f t="shared" si="3"/>
        <v>#DIV/0!</v>
      </c>
      <c r="X41" s="8" t="e">
        <f t="shared" si="4"/>
        <v>#DIV/0!</v>
      </c>
      <c r="Y41" s="8" t="e">
        <f t="shared" si="5"/>
        <v>#DIV/0!</v>
      </c>
      <c r="Z41" s="8">
        <f t="shared" si="6"/>
        <v>4.5</v>
      </c>
      <c r="AA41" s="8">
        <f t="shared" si="7"/>
        <v>4.5</v>
      </c>
      <c r="AB41" s="8">
        <f t="shared" si="8"/>
        <v>4.5</v>
      </c>
      <c r="AC41" s="8">
        <f t="shared" si="9"/>
        <v>4.5</v>
      </c>
      <c r="AD41" s="8">
        <f t="shared" si="10"/>
        <v>4.5</v>
      </c>
      <c r="AE41" s="8">
        <f t="shared" si="11"/>
        <v>4.5</v>
      </c>
      <c r="AF41" s="8">
        <f t="shared" si="12"/>
        <v>4.5</v>
      </c>
      <c r="AG41" s="8">
        <f t="shared" si="13"/>
        <v>4.5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 s="57" t="s">
        <v>245</v>
      </c>
      <c r="C42" s="61">
        <v>56</v>
      </c>
      <c r="D42" s="61">
        <v>86</v>
      </c>
      <c r="E42" s="61">
        <v>94</v>
      </c>
      <c r="F42" s="61">
        <v>155</v>
      </c>
      <c r="G42" s="61">
        <v>116</v>
      </c>
      <c r="H42" s="61">
        <v>173</v>
      </c>
      <c r="I42"/>
      <c r="J42"/>
      <c r="K42"/>
      <c r="L42"/>
      <c r="M42"/>
      <c r="N42"/>
      <c r="O42" s="61">
        <v>681</v>
      </c>
      <c r="P42" s="3" t="str">
        <f t="shared" ca="1" si="1"/>
        <v>Up</v>
      </c>
      <c r="R42"/>
      <c r="S42" s="8" cm="1">
        <f t="array" aca="1" ref="S42" ca="1">INDIRECT(ADDRESS(ROW(S42), COLUMN(U42) + $V$3), TRUE)</f>
        <v>21.028571428571428</v>
      </c>
      <c r="T42" s="8">
        <f t="shared" si="2"/>
        <v>6</v>
      </c>
      <c r="U42" s="8"/>
      <c r="V42" s="8">
        <v>0</v>
      </c>
      <c r="W42" s="8">
        <f t="shared" si="3"/>
        <v>30</v>
      </c>
      <c r="X42" s="8">
        <f t="shared" si="4"/>
        <v>19</v>
      </c>
      <c r="Y42" s="8">
        <f t="shared" si="5"/>
        <v>30.5</v>
      </c>
      <c r="Z42" s="8">
        <f t="shared" si="6"/>
        <v>18.899999999999999</v>
      </c>
      <c r="AA42" s="8">
        <f t="shared" si="7"/>
        <v>21.028571428571428</v>
      </c>
      <c r="AB42" s="8">
        <f t="shared" si="8"/>
        <v>21.028571428571428</v>
      </c>
      <c r="AC42" s="8">
        <f t="shared" si="9"/>
        <v>21.028571428571428</v>
      </c>
      <c r="AD42" s="8">
        <f t="shared" si="10"/>
        <v>21.028571428571428</v>
      </c>
      <c r="AE42" s="8">
        <f t="shared" si="11"/>
        <v>21.028571428571428</v>
      </c>
      <c r="AF42" s="8">
        <f t="shared" si="12"/>
        <v>21.028571428571428</v>
      </c>
      <c r="AG42" s="8">
        <f t="shared" si="13"/>
        <v>21.028571428571428</v>
      </c>
    </row>
    <row r="43" spans="1:46" s="6" customFormat="1">
      <c r="A43" s="78" t="s">
        <v>89</v>
      </c>
      <c r="B43" s="82">
        <v>0</v>
      </c>
      <c r="C43" s="79">
        <v>56</v>
      </c>
      <c r="D43" s="79">
        <v>86</v>
      </c>
      <c r="E43" s="79">
        <v>104</v>
      </c>
      <c r="F43" s="79">
        <v>174</v>
      </c>
      <c r="G43" s="79">
        <v>153</v>
      </c>
      <c r="H43" s="79">
        <v>193</v>
      </c>
      <c r="I43" s="83">
        <v>0</v>
      </c>
      <c r="J43" s="83">
        <v>0</v>
      </c>
      <c r="K43" s="83">
        <v>0</v>
      </c>
      <c r="L43" s="83">
        <v>0</v>
      </c>
      <c r="M43" s="83">
        <v>0</v>
      </c>
      <c r="N43" s="83">
        <v>0</v>
      </c>
      <c r="O43" s="79">
        <v>767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27.314285714285713</v>
      </c>
      <c r="T43" s="8">
        <f t="shared" si="2"/>
        <v>12</v>
      </c>
      <c r="U43" s="8"/>
      <c r="V43" s="8">
        <v>0</v>
      </c>
      <c r="W43" s="8">
        <f t="shared" si="3"/>
        <v>30</v>
      </c>
      <c r="X43" s="8">
        <f t="shared" si="4"/>
        <v>24</v>
      </c>
      <c r="Y43" s="8">
        <f t="shared" si="5"/>
        <v>37.200000000000003</v>
      </c>
      <c r="Z43" s="8">
        <f t="shared" si="6"/>
        <v>28.2</v>
      </c>
      <c r="AA43" s="8">
        <f t="shared" si="7"/>
        <v>27.314285714285713</v>
      </c>
      <c r="AB43" s="8">
        <f t="shared" si="8"/>
        <v>3.392857142857141</v>
      </c>
      <c r="AC43" s="8">
        <f t="shared" si="9"/>
        <v>-6.8571428571428568</v>
      </c>
      <c r="AD43" s="8">
        <f t="shared" si="10"/>
        <v>-11.183333333333334</v>
      </c>
      <c r="AE43" s="8">
        <f t="shared" si="11"/>
        <v>-12.775757575757575</v>
      </c>
      <c r="AF43" s="8">
        <f t="shared" si="12"/>
        <v>-13.063636363636364</v>
      </c>
      <c r="AG43" s="8">
        <f t="shared" si="13"/>
        <v>-12.727272727272727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 s="3" t="str">
        <f t="shared" si="1"/>
        <v/>
      </c>
      <c r="Q44" s="1"/>
      <c r="S44" s="8" t="e" cm="1">
        <f t="array" aca="1" ref="S44" ca="1">INDIRECT(ADDRESS(ROW(S44), COLUMN(U44) + $V$3), TRUE)</f>
        <v>#DIV/0!</v>
      </c>
      <c r="T44" s="8">
        <f t="shared" si="2"/>
        <v>0</v>
      </c>
      <c r="U44" s="8"/>
      <c r="V44" s="8">
        <v>0</v>
      </c>
      <c r="W44" s="8" t="e">
        <f t="shared" si="3"/>
        <v>#DIV/0!</v>
      </c>
      <c r="X44" s="8" t="e">
        <f t="shared" si="4"/>
        <v>#DIV/0!</v>
      </c>
      <c r="Y44" s="8" t="e">
        <f t="shared" si="5"/>
        <v>#DIV/0!</v>
      </c>
      <c r="Z44" s="8" t="e">
        <f t="shared" si="6"/>
        <v>#DIV/0!</v>
      </c>
      <c r="AA44" s="8" t="e">
        <f t="shared" si="7"/>
        <v>#DIV/0!</v>
      </c>
      <c r="AB44" s="8" t="e">
        <f t="shared" si="8"/>
        <v>#DIV/0!</v>
      </c>
      <c r="AC44" s="8" t="e">
        <f t="shared" si="9"/>
        <v>#DIV/0!</v>
      </c>
      <c r="AD44" s="8" t="e">
        <f t="shared" si="10"/>
        <v>#DIV/0!</v>
      </c>
      <c r="AE44" s="8" t="e">
        <f t="shared" si="11"/>
        <v>#DIV/0!</v>
      </c>
      <c r="AF44" s="8" t="e">
        <f t="shared" si="12"/>
        <v>#DIV/0!</v>
      </c>
      <c r="AG44" s="8" t="e">
        <f t="shared" si="13"/>
        <v>#DIV/0!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/>
      <c r="B45" s="57" t="s">
        <v>95</v>
      </c>
      <c r="C45" s="61">
        <v>1892</v>
      </c>
      <c r="D45" s="61">
        <v>1381</v>
      </c>
      <c r="E45" s="61">
        <v>2754</v>
      </c>
      <c r="F45" s="61">
        <v>3245</v>
      </c>
      <c r="G45" s="61">
        <v>3077</v>
      </c>
      <c r="H45" s="61">
        <v>2736</v>
      </c>
      <c r="I45"/>
      <c r="J45"/>
      <c r="K45"/>
      <c r="L45"/>
      <c r="M45"/>
      <c r="N45"/>
      <c r="O45" s="61">
        <v>15085</v>
      </c>
      <c r="P45" s="3" t="str">
        <f t="shared" ca="1" si="1"/>
        <v>Strongly Up</v>
      </c>
      <c r="R45"/>
      <c r="S45" s="8" cm="1">
        <f t="array" aca="1" ref="S45" ca="1">INDIRECT(ADDRESS(ROW(S45), COLUMN(U45) + $V$3), TRUE)</f>
        <v>279.97142857142859</v>
      </c>
      <c r="T45" s="8">
        <f t="shared" si="2"/>
        <v>6</v>
      </c>
      <c r="U45" s="8"/>
      <c r="V45" s="8">
        <v>0</v>
      </c>
      <c r="W45" s="8">
        <f t="shared" si="3"/>
        <v>-511</v>
      </c>
      <c r="X45" s="8">
        <f t="shared" si="4"/>
        <v>431</v>
      </c>
      <c r="Y45" s="8">
        <f t="shared" si="5"/>
        <v>543.20000000000005</v>
      </c>
      <c r="Z45" s="8">
        <f t="shared" si="6"/>
        <v>423.4</v>
      </c>
      <c r="AA45" s="8">
        <f t="shared" si="7"/>
        <v>279.97142857142859</v>
      </c>
      <c r="AB45" s="8">
        <f t="shared" si="8"/>
        <v>279.97142857142859</v>
      </c>
      <c r="AC45" s="8">
        <f t="shared" si="9"/>
        <v>279.97142857142859</v>
      </c>
      <c r="AD45" s="8">
        <f t="shared" si="10"/>
        <v>279.97142857142859</v>
      </c>
      <c r="AE45" s="8">
        <f t="shared" si="11"/>
        <v>279.97142857142859</v>
      </c>
      <c r="AF45" s="8">
        <f t="shared" si="12"/>
        <v>279.97142857142859</v>
      </c>
      <c r="AG45" s="8">
        <f t="shared" si="13"/>
        <v>279.97142857142859</v>
      </c>
    </row>
    <row r="46" spans="1:46">
      <c r="A46"/>
      <c r="B46" s="57" t="s">
        <v>96</v>
      </c>
      <c r="C46" s="61">
        <v>95</v>
      </c>
      <c r="D46" s="61">
        <v>20</v>
      </c>
      <c r="E46" s="61">
        <v>43</v>
      </c>
      <c r="F46" s="61">
        <v>95</v>
      </c>
      <c r="G46" s="61">
        <v>149</v>
      </c>
      <c r="H46" s="61">
        <v>45</v>
      </c>
      <c r="I46"/>
      <c r="J46"/>
      <c r="K46"/>
      <c r="L46"/>
      <c r="M46"/>
      <c r="N46"/>
      <c r="O46" s="61">
        <v>447</v>
      </c>
      <c r="P46" s="3" t="str">
        <f t="shared" ca="1" si="1"/>
        <v>Up</v>
      </c>
      <c r="R46"/>
      <c r="S46" s="8" cm="1">
        <f t="array" aca="1" ref="S46" ca="1">INDIRECT(ADDRESS(ROW(S46), COLUMN(U46) + $V$3), TRUE)</f>
        <v>5.4</v>
      </c>
      <c r="T46" s="8">
        <f t="shared" si="2"/>
        <v>6</v>
      </c>
      <c r="U46" s="8"/>
      <c r="V46" s="8">
        <v>0</v>
      </c>
      <c r="W46" s="8">
        <f t="shared" si="3"/>
        <v>-75</v>
      </c>
      <c r="X46" s="8">
        <f t="shared" si="4"/>
        <v>-26</v>
      </c>
      <c r="Y46" s="8">
        <f t="shared" si="5"/>
        <v>2.2999999999999998</v>
      </c>
      <c r="Z46" s="8">
        <f t="shared" si="6"/>
        <v>18.3</v>
      </c>
      <c r="AA46" s="8">
        <f t="shared" si="7"/>
        <v>5.4</v>
      </c>
      <c r="AB46" s="8">
        <f t="shared" si="8"/>
        <v>5.4</v>
      </c>
      <c r="AC46" s="8">
        <f t="shared" si="9"/>
        <v>5.4</v>
      </c>
      <c r="AD46" s="8">
        <f t="shared" si="10"/>
        <v>5.4</v>
      </c>
      <c r="AE46" s="8">
        <f t="shared" si="11"/>
        <v>5.4</v>
      </c>
      <c r="AF46" s="8">
        <f t="shared" si="12"/>
        <v>5.4</v>
      </c>
      <c r="AG46" s="8">
        <f t="shared" si="13"/>
        <v>5.4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 s="57" t="s">
        <v>246</v>
      </c>
      <c r="C47"/>
      <c r="D47"/>
      <c r="E47"/>
      <c r="F47"/>
      <c r="G47" s="61">
        <v>19</v>
      </c>
      <c r="H47"/>
      <c r="I47"/>
      <c r="J47"/>
      <c r="K47"/>
      <c r="L47"/>
      <c r="M47"/>
      <c r="N47"/>
      <c r="O47" s="61">
        <v>19</v>
      </c>
      <c r="P47" s="3" t="str">
        <f t="shared" si="1"/>
        <v/>
      </c>
      <c r="R47"/>
      <c r="S47" s="8" t="e" cm="1">
        <f t="array" aca="1" ref="S47" ca="1">INDIRECT(ADDRESS(ROW(S47), COLUMN(U47) + $V$3), TRUE)</f>
        <v>#DIV/0!</v>
      </c>
      <c r="T47" s="8">
        <f t="shared" si="2"/>
        <v>1</v>
      </c>
      <c r="U47" s="8"/>
      <c r="V47" s="8">
        <v>0</v>
      </c>
      <c r="W47" s="8" t="e">
        <f t="shared" si="3"/>
        <v>#DIV/0!</v>
      </c>
      <c r="X47" s="8" t="e">
        <f t="shared" si="4"/>
        <v>#DIV/0!</v>
      </c>
      <c r="Y47" s="8" t="e">
        <f t="shared" si="5"/>
        <v>#DIV/0!</v>
      </c>
      <c r="Z47" s="8" t="e">
        <f t="shared" si="6"/>
        <v>#DIV/0!</v>
      </c>
      <c r="AA47" s="8" t="e">
        <f t="shared" si="7"/>
        <v>#DIV/0!</v>
      </c>
      <c r="AB47" s="8" t="e">
        <f t="shared" si="8"/>
        <v>#DIV/0!</v>
      </c>
      <c r="AC47" s="8" t="e">
        <f t="shared" si="9"/>
        <v>#DIV/0!</v>
      </c>
      <c r="AD47" s="8" t="e">
        <f t="shared" si="10"/>
        <v>#DIV/0!</v>
      </c>
      <c r="AE47" s="8" t="e">
        <f t="shared" si="11"/>
        <v>#DIV/0!</v>
      </c>
      <c r="AF47" s="8" t="e">
        <f t="shared" si="12"/>
        <v>#DIV/0!</v>
      </c>
      <c r="AG47" s="8" t="e">
        <f t="shared" si="13"/>
        <v>#DIV/0!</v>
      </c>
    </row>
    <row r="48" spans="1:46" s="6" customFormat="1">
      <c r="A48" s="78" t="s">
        <v>94</v>
      </c>
      <c r="B48" s="82">
        <v>0</v>
      </c>
      <c r="C48" s="90">
        <v>1987</v>
      </c>
      <c r="D48" s="90">
        <v>1401</v>
      </c>
      <c r="E48" s="90">
        <v>2798</v>
      </c>
      <c r="F48" s="90">
        <v>3340</v>
      </c>
      <c r="G48" s="90">
        <v>3245</v>
      </c>
      <c r="H48" s="90">
        <v>2781</v>
      </c>
      <c r="I48" s="83">
        <v>0</v>
      </c>
      <c r="J48" s="83">
        <v>0</v>
      </c>
      <c r="K48" s="83">
        <v>0</v>
      </c>
      <c r="L48" s="83">
        <v>0</v>
      </c>
      <c r="M48" s="83">
        <v>0</v>
      </c>
      <c r="N48" s="83">
        <v>0</v>
      </c>
      <c r="O48" s="90">
        <v>15551</v>
      </c>
      <c r="P48" s="3" t="str">
        <f t="shared" ca="1" si="1"/>
        <v>Strongly Up</v>
      </c>
      <c r="Q48" s="1"/>
      <c r="R48"/>
      <c r="S48" s="8" cm="1">
        <f t="array" aca="1" ref="S48" ca="1">INDIRECT(ADDRESS(ROW(S48), COLUMN(U48) + $V$3), TRUE)</f>
        <v>286.97142857142859</v>
      </c>
      <c r="T48" s="8">
        <f t="shared" si="2"/>
        <v>12</v>
      </c>
      <c r="U48" s="8"/>
      <c r="V48" s="8">
        <v>0</v>
      </c>
      <c r="W48" s="8">
        <f t="shared" si="3"/>
        <v>-586</v>
      </c>
      <c r="X48" s="8">
        <f t="shared" si="4"/>
        <v>405.5</v>
      </c>
      <c r="Y48" s="8">
        <f t="shared" si="5"/>
        <v>545.6</v>
      </c>
      <c r="Z48" s="8">
        <f t="shared" si="6"/>
        <v>445.5</v>
      </c>
      <c r="AA48" s="8">
        <f t="shared" si="7"/>
        <v>286.97142857142859</v>
      </c>
      <c r="AB48" s="8">
        <f t="shared" si="8"/>
        <v>-98.357142857142847</v>
      </c>
      <c r="AC48" s="8">
        <f t="shared" si="9"/>
        <v>-250.71428571428572</v>
      </c>
      <c r="AD48" s="8">
        <f t="shared" si="10"/>
        <v>-305.10000000000002</v>
      </c>
      <c r="AE48" s="8">
        <f t="shared" si="11"/>
        <v>-316.14545454545453</v>
      </c>
      <c r="AF48" s="8">
        <f t="shared" si="12"/>
        <v>-307.8</v>
      </c>
      <c r="AG48" s="8">
        <f t="shared" si="13"/>
        <v>-291.14685314685318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" t="str">
        <f t="shared" si="1"/>
        <v/>
      </c>
      <c r="Q49" s="1"/>
      <c r="S49" s="8" t="e" cm="1">
        <f t="array" aca="1" ref="S49" ca="1">INDIRECT(ADDRESS(ROW(S49), COLUMN(U49) + $V$3), TRUE)</f>
        <v>#DIV/0!</v>
      </c>
      <c r="T49" s="8">
        <f t="shared" si="2"/>
        <v>0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 t="e">
        <f t="shared" si="11"/>
        <v>#DIV/0!</v>
      </c>
      <c r="AF49" s="8" t="e">
        <f t="shared" si="12"/>
        <v>#DIV/0!</v>
      </c>
      <c r="AG49" s="8" t="e">
        <f t="shared" si="13"/>
        <v>#DIV/0!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/>
      <c r="B50" s="57" t="s">
        <v>105</v>
      </c>
      <c r="C50" s="61">
        <v>184</v>
      </c>
      <c r="D50" s="61">
        <v>153</v>
      </c>
      <c r="E50" s="61">
        <v>238</v>
      </c>
      <c r="F50" s="61">
        <v>144</v>
      </c>
      <c r="G50" s="61">
        <v>228</v>
      </c>
      <c r="H50" s="61">
        <v>69</v>
      </c>
      <c r="I50"/>
      <c r="J50"/>
      <c r="K50"/>
      <c r="L50"/>
      <c r="M50"/>
      <c r="N50"/>
      <c r="O50" s="61">
        <v>1015</v>
      </c>
      <c r="P50" s="3" t="str">
        <f t="shared" ca="1" si="1"/>
        <v>Down</v>
      </c>
      <c r="R50"/>
      <c r="S50" s="8" cm="1">
        <f t="array" aca="1" ref="S50" ca="1">INDIRECT(ADDRESS(ROW(S50), COLUMN(U50) + $V$3), TRUE)</f>
        <v>-12.685714285714285</v>
      </c>
      <c r="T50" s="8">
        <f t="shared" si="2"/>
        <v>6</v>
      </c>
      <c r="U50" s="8"/>
      <c r="V50" s="8">
        <v>0</v>
      </c>
      <c r="W50" s="8">
        <f t="shared" si="3"/>
        <v>-31</v>
      </c>
      <c r="X50" s="8">
        <f t="shared" si="4"/>
        <v>27</v>
      </c>
      <c r="Y50" s="8">
        <f t="shared" si="5"/>
        <v>-3.5</v>
      </c>
      <c r="Z50" s="8">
        <f t="shared" si="6"/>
        <v>7.9</v>
      </c>
      <c r="AA50" s="8">
        <f t="shared" si="7"/>
        <v>-12.685714285714285</v>
      </c>
      <c r="AB50" s="8">
        <f t="shared" si="8"/>
        <v>-12.685714285714285</v>
      </c>
      <c r="AC50" s="8">
        <f t="shared" si="9"/>
        <v>-12.685714285714285</v>
      </c>
      <c r="AD50" s="8">
        <f t="shared" si="10"/>
        <v>-12.685714285714285</v>
      </c>
      <c r="AE50" s="8">
        <f t="shared" si="11"/>
        <v>-12.685714285714285</v>
      </c>
      <c r="AF50" s="8">
        <f t="shared" si="12"/>
        <v>-12.685714285714285</v>
      </c>
      <c r="AG50" s="8">
        <f t="shared" si="13"/>
        <v>-12.685714285714285</v>
      </c>
    </row>
    <row r="51" spans="1:46">
      <c r="A51" s="78" t="s">
        <v>104</v>
      </c>
      <c r="B51" s="82">
        <v>0</v>
      </c>
      <c r="C51" s="79">
        <v>184</v>
      </c>
      <c r="D51" s="79">
        <v>153</v>
      </c>
      <c r="E51" s="79">
        <v>238</v>
      </c>
      <c r="F51" s="79">
        <v>144</v>
      </c>
      <c r="G51" s="79">
        <v>228</v>
      </c>
      <c r="H51" s="79">
        <v>69</v>
      </c>
      <c r="I51" s="83">
        <v>0</v>
      </c>
      <c r="J51" s="83">
        <v>0</v>
      </c>
      <c r="K51" s="83">
        <v>0</v>
      </c>
      <c r="L51" s="83">
        <v>0</v>
      </c>
      <c r="M51" s="83">
        <v>0</v>
      </c>
      <c r="N51" s="83">
        <v>0</v>
      </c>
      <c r="O51" s="90">
        <v>1015</v>
      </c>
      <c r="P51" s="3" t="str">
        <f t="shared" ca="1" si="1"/>
        <v>Down</v>
      </c>
      <c r="R51"/>
      <c r="S51" s="8" cm="1">
        <f t="array" aca="1" ref="S51" ca="1">INDIRECT(ADDRESS(ROW(S51), COLUMN(U51) + $V$3), TRUE)</f>
        <v>-12.685714285714285</v>
      </c>
      <c r="T51" s="8">
        <f t="shared" si="2"/>
        <v>12</v>
      </c>
      <c r="U51" s="8"/>
      <c r="V51" s="8">
        <v>0</v>
      </c>
      <c r="W51" s="8">
        <f t="shared" si="3"/>
        <v>-31</v>
      </c>
      <c r="X51" s="8">
        <f t="shared" si="4"/>
        <v>27</v>
      </c>
      <c r="Y51" s="8">
        <f t="shared" si="5"/>
        <v>-3.5</v>
      </c>
      <c r="Z51" s="8">
        <f t="shared" si="6"/>
        <v>7.9</v>
      </c>
      <c r="AA51" s="8">
        <f t="shared" si="7"/>
        <v>-12.685714285714285</v>
      </c>
      <c r="AB51" s="8">
        <f t="shared" si="8"/>
        <v>-26.071428571428573</v>
      </c>
      <c r="AC51" s="8">
        <f t="shared" si="9"/>
        <v>-29.476190476190474</v>
      </c>
      <c r="AD51" s="8">
        <f t="shared" si="10"/>
        <v>-29.1</v>
      </c>
      <c r="AE51" s="8">
        <f t="shared" si="11"/>
        <v>-27.32121212121212</v>
      </c>
      <c r="AF51" s="8">
        <f t="shared" si="12"/>
        <v>-25.109090909090909</v>
      </c>
      <c r="AG51" s="8">
        <f t="shared" si="13"/>
        <v>-22.867132867132867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" t="str">
        <f t="shared" si="1"/>
        <v/>
      </c>
      <c r="R52"/>
      <c r="S52" s="8" t="e" cm="1">
        <f t="array" aca="1" ref="S52" ca="1">INDIRECT(ADDRESS(ROW(S52), COLUMN(U52) + $V$3), TRUE)</f>
        <v>#DIV/0!</v>
      </c>
      <c r="T52" s="8">
        <f t="shared" si="2"/>
        <v>0</v>
      </c>
      <c r="U52" s="8"/>
      <c r="V52" s="8">
        <v>0</v>
      </c>
      <c r="W52" s="8" t="e">
        <f t="shared" si="3"/>
        <v>#DIV/0!</v>
      </c>
      <c r="X52" s="8" t="e">
        <f t="shared" si="4"/>
        <v>#DIV/0!</v>
      </c>
      <c r="Y52" s="8" t="e">
        <f t="shared" si="5"/>
        <v>#DIV/0!</v>
      </c>
      <c r="Z52" s="8" t="e">
        <f t="shared" si="6"/>
        <v>#DIV/0!</v>
      </c>
      <c r="AA52" s="8" t="e">
        <f t="shared" si="7"/>
        <v>#DIV/0!</v>
      </c>
      <c r="AB52" s="8" t="e">
        <f t="shared" si="8"/>
        <v>#DIV/0!</v>
      </c>
      <c r="AC52" s="8" t="e">
        <f t="shared" si="9"/>
        <v>#DIV/0!</v>
      </c>
      <c r="AD52" s="8" t="e">
        <f t="shared" si="10"/>
        <v>#DIV/0!</v>
      </c>
      <c r="AE52" s="8" t="e">
        <f t="shared" si="11"/>
        <v>#DIV/0!</v>
      </c>
      <c r="AF52" s="8" t="e">
        <f t="shared" si="12"/>
        <v>#DIV/0!</v>
      </c>
      <c r="AG52" s="8" t="e">
        <f t="shared" si="13"/>
        <v>#DIV/0!</v>
      </c>
    </row>
    <row r="53" spans="1:46" s="6" customFormat="1">
      <c r="A53"/>
      <c r="B53" s="57" t="s">
        <v>113</v>
      </c>
      <c r="C53"/>
      <c r="D53"/>
      <c r="E53" s="61">
        <v>59</v>
      </c>
      <c r="F53"/>
      <c r="G53"/>
      <c r="H53"/>
      <c r="I53"/>
      <c r="J53"/>
      <c r="K53"/>
      <c r="L53"/>
      <c r="M53"/>
      <c r="N53"/>
      <c r="O53" s="61">
        <v>59</v>
      </c>
      <c r="P53" s="3" t="str">
        <f t="shared" si="1"/>
        <v/>
      </c>
      <c r="Q53" s="1"/>
      <c r="R53"/>
      <c r="S53" s="8" t="e" cm="1">
        <f t="array" aca="1" ref="S53" ca="1">INDIRECT(ADDRESS(ROW(S53), COLUMN(U53) + $V$3), TRUE)</f>
        <v>#DIV/0!</v>
      </c>
      <c r="T53" s="8">
        <f t="shared" si="2"/>
        <v>1</v>
      </c>
      <c r="U53" s="8"/>
      <c r="V53" s="8">
        <v>0</v>
      </c>
      <c r="W53" s="8" t="e">
        <f t="shared" si="3"/>
        <v>#DIV/0!</v>
      </c>
      <c r="X53" s="8" t="e">
        <f t="shared" si="4"/>
        <v>#DIV/0!</v>
      </c>
      <c r="Y53" s="8" t="e">
        <f t="shared" si="5"/>
        <v>#DIV/0!</v>
      </c>
      <c r="Z53" s="8" t="e">
        <f t="shared" si="6"/>
        <v>#DIV/0!</v>
      </c>
      <c r="AA53" s="8" t="e">
        <f t="shared" si="7"/>
        <v>#DIV/0!</v>
      </c>
      <c r="AB53" s="8" t="e">
        <f t="shared" si="8"/>
        <v>#DIV/0!</v>
      </c>
      <c r="AC53" s="8" t="e">
        <f t="shared" si="9"/>
        <v>#DIV/0!</v>
      </c>
      <c r="AD53" s="8" t="e">
        <f t="shared" si="10"/>
        <v>#DIV/0!</v>
      </c>
      <c r="AE53" s="8" t="e">
        <f t="shared" si="11"/>
        <v>#DIV/0!</v>
      </c>
      <c r="AF53" s="8" t="e">
        <f t="shared" si="12"/>
        <v>#DIV/0!</v>
      </c>
      <c r="AG53" s="8" t="e">
        <f t="shared" si="13"/>
        <v>#DIV/0!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 s="57" t="s">
        <v>115</v>
      </c>
      <c r="C54"/>
      <c r="D54"/>
      <c r="E54"/>
      <c r="F54" s="61">
        <v>20</v>
      </c>
      <c r="G54" s="61">
        <v>18</v>
      </c>
      <c r="H54" s="61">
        <v>39</v>
      </c>
      <c r="I54"/>
      <c r="J54"/>
      <c r="K54"/>
      <c r="L54"/>
      <c r="M54"/>
      <c r="N54"/>
      <c r="O54" s="61">
        <v>77</v>
      </c>
      <c r="P54" s="3" t="str">
        <f t="shared" ca="1" si="1"/>
        <v>Up</v>
      </c>
      <c r="Q54" s="1"/>
      <c r="S54" s="8" cm="1">
        <f t="array" aca="1" ref="S54" ca="1">INDIRECT(ADDRESS(ROW(S54), COLUMN(U54) + $V$3), TRUE)</f>
        <v>9.5</v>
      </c>
      <c r="T54" s="8">
        <f t="shared" si="2"/>
        <v>3</v>
      </c>
      <c r="U54" s="8"/>
      <c r="V54" s="8">
        <v>0</v>
      </c>
      <c r="W54" s="8" t="e">
        <f t="shared" si="3"/>
        <v>#DIV/0!</v>
      </c>
      <c r="X54" s="8" t="e">
        <f t="shared" si="4"/>
        <v>#DIV/0!</v>
      </c>
      <c r="Y54" s="8" t="e">
        <f t="shared" si="5"/>
        <v>#DIV/0!</v>
      </c>
      <c r="Z54" s="8">
        <f t="shared" si="6"/>
        <v>-2</v>
      </c>
      <c r="AA54" s="8">
        <f t="shared" si="7"/>
        <v>9.5</v>
      </c>
      <c r="AB54" s="8">
        <f t="shared" si="8"/>
        <v>9.5</v>
      </c>
      <c r="AC54" s="8">
        <f t="shared" si="9"/>
        <v>9.5</v>
      </c>
      <c r="AD54" s="8">
        <f t="shared" si="10"/>
        <v>9.5</v>
      </c>
      <c r="AE54" s="8">
        <f t="shared" si="11"/>
        <v>9.5</v>
      </c>
      <c r="AF54" s="8">
        <f t="shared" si="12"/>
        <v>9.5</v>
      </c>
      <c r="AG54" s="8">
        <f t="shared" si="13"/>
        <v>9.5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/>
      <c r="B55" s="57" t="s">
        <v>114</v>
      </c>
      <c r="C55" s="61">
        <v>1812</v>
      </c>
      <c r="D55" s="61">
        <v>1366</v>
      </c>
      <c r="E55" s="61">
        <v>1057</v>
      </c>
      <c r="F55" s="61">
        <v>1416</v>
      </c>
      <c r="G55" s="61">
        <v>999</v>
      </c>
      <c r="H55" s="61">
        <v>1225</v>
      </c>
      <c r="I55"/>
      <c r="J55"/>
      <c r="K55"/>
      <c r="L55"/>
      <c r="M55"/>
      <c r="N55"/>
      <c r="O55" s="61">
        <v>7875</v>
      </c>
      <c r="P55" s="3" t="str">
        <f t="shared" ca="1" si="1"/>
        <v>Strongly Down</v>
      </c>
      <c r="R55"/>
      <c r="S55" s="8" cm="1">
        <f t="array" aca="1" ref="S55" ca="1">INDIRECT(ADDRESS(ROW(S55), COLUMN(U55) + $V$3), TRUE)</f>
        <v>-105.05714285714286</v>
      </c>
      <c r="T55" s="8">
        <f t="shared" si="2"/>
        <v>6</v>
      </c>
      <c r="U55" s="8"/>
      <c r="V55" s="8">
        <v>0</v>
      </c>
      <c r="W55" s="8">
        <f t="shared" si="3"/>
        <v>-446</v>
      </c>
      <c r="X55" s="8">
        <f t="shared" si="4"/>
        <v>-377.5</v>
      </c>
      <c r="Y55" s="8">
        <f t="shared" si="5"/>
        <v>-149.69999999999999</v>
      </c>
      <c r="Z55" s="8">
        <f t="shared" si="6"/>
        <v>-157.6</v>
      </c>
      <c r="AA55" s="8">
        <f t="shared" si="7"/>
        <v>-105.05714285714286</v>
      </c>
      <c r="AB55" s="8">
        <f t="shared" si="8"/>
        <v>-105.05714285714286</v>
      </c>
      <c r="AC55" s="8">
        <f t="shared" si="9"/>
        <v>-105.05714285714286</v>
      </c>
      <c r="AD55" s="8">
        <f t="shared" si="10"/>
        <v>-105.05714285714286</v>
      </c>
      <c r="AE55" s="8">
        <f t="shared" si="11"/>
        <v>-105.05714285714286</v>
      </c>
      <c r="AF55" s="8">
        <f t="shared" si="12"/>
        <v>-105.05714285714286</v>
      </c>
      <c r="AG55" s="8">
        <f t="shared" si="13"/>
        <v>-105.05714285714286</v>
      </c>
    </row>
    <row r="56" spans="1:46" ht="13.15" customHeight="1">
      <c r="A56"/>
      <c r="B56" s="57" t="s">
        <v>117</v>
      </c>
      <c r="C56" s="61">
        <v>413</v>
      </c>
      <c r="D56" s="61">
        <v>393</v>
      </c>
      <c r="E56" s="61">
        <v>274</v>
      </c>
      <c r="F56" s="61">
        <v>294</v>
      </c>
      <c r="G56" s="61">
        <v>273</v>
      </c>
      <c r="H56" s="61">
        <v>350</v>
      </c>
      <c r="I56"/>
      <c r="J56"/>
      <c r="K56"/>
      <c r="L56"/>
      <c r="M56"/>
      <c r="N56"/>
      <c r="O56" s="61">
        <v>1998</v>
      </c>
      <c r="P56" s="3" t="str">
        <f t="shared" ca="1" si="1"/>
        <v>Down</v>
      </c>
      <c r="S56" s="8" cm="1">
        <f t="array" aca="1" ref="S56" ca="1">INDIRECT(ADDRESS(ROW(S56), COLUMN(U56) + $V$3), TRUE)</f>
        <v>-18.714285714285715</v>
      </c>
      <c r="T56" s="8">
        <f t="shared" ref="T56" si="14">COUNT(C56:N56)</f>
        <v>6</v>
      </c>
      <c r="U56" s="8"/>
      <c r="V56" s="8">
        <v>0</v>
      </c>
      <c r="W56" s="8">
        <f t="shared" si="3"/>
        <v>-20</v>
      </c>
      <c r="X56" s="8">
        <f t="shared" si="4"/>
        <v>-69.5</v>
      </c>
      <c r="Y56" s="8">
        <f t="shared" si="5"/>
        <v>-47.6</v>
      </c>
      <c r="Z56" s="8">
        <f t="shared" si="6"/>
        <v>-37.9</v>
      </c>
      <c r="AA56" s="8">
        <f t="shared" si="7"/>
        <v>-18.714285714285715</v>
      </c>
      <c r="AB56" s="8">
        <f t="shared" si="8"/>
        <v>-18.714285714285715</v>
      </c>
      <c r="AC56" s="8">
        <f t="shared" si="9"/>
        <v>-18.714285714285715</v>
      </c>
      <c r="AD56" s="8">
        <f t="shared" si="10"/>
        <v>-18.714285714285715</v>
      </c>
      <c r="AE56" s="8">
        <f t="shared" si="11"/>
        <v>-18.714285714285715</v>
      </c>
      <c r="AF56" s="8">
        <f t="shared" si="12"/>
        <v>-18.714285714285715</v>
      </c>
      <c r="AG56" s="8">
        <f t="shared" si="13"/>
        <v>-18.714285714285715</v>
      </c>
    </row>
    <row r="57" spans="1:46" ht="13.15" customHeight="1">
      <c r="A57"/>
      <c r="B57" s="57" t="s">
        <v>118</v>
      </c>
      <c r="C57"/>
      <c r="D57"/>
      <c r="E57" s="61">
        <v>20</v>
      </c>
      <c r="F57"/>
      <c r="G57"/>
      <c r="H57"/>
      <c r="I57"/>
      <c r="J57"/>
      <c r="K57"/>
      <c r="L57"/>
      <c r="M57"/>
      <c r="N57"/>
      <c r="O57" s="61">
        <v>20</v>
      </c>
      <c r="P57" s="3" t="str">
        <f t="shared" si="1"/>
        <v/>
      </c>
      <c r="S57" s="8" t="e" cm="1">
        <f t="array" aca="1" ref="S57" ca="1">INDIRECT(ADDRESS(ROW(S57), COLUMN(U57) + $V$3), TRUE)</f>
        <v>#DIV/0!</v>
      </c>
      <c r="T57" s="8">
        <f t="shared" ref="T57:T59" si="15">COUNT(C57:N57)</f>
        <v>1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 t="e">
        <f t="shared" si="6"/>
        <v>#DIV/0!</v>
      </c>
      <c r="AA57" s="8" t="e">
        <f t="shared" si="7"/>
        <v>#DIV/0!</v>
      </c>
      <c r="AB57" s="8" t="e">
        <f t="shared" si="8"/>
        <v>#DIV/0!</v>
      </c>
      <c r="AC57" s="8" t="e">
        <f t="shared" si="9"/>
        <v>#DIV/0!</v>
      </c>
      <c r="AD57" s="8" t="e">
        <f t="shared" si="10"/>
        <v>#DIV/0!</v>
      </c>
      <c r="AE57" s="8" t="e">
        <f t="shared" si="11"/>
        <v>#DIV/0!</v>
      </c>
      <c r="AF57" s="8" t="e">
        <f t="shared" si="12"/>
        <v>#DIV/0!</v>
      </c>
      <c r="AG57" s="8" t="e">
        <f t="shared" si="13"/>
        <v>#DIV/0!</v>
      </c>
    </row>
    <row r="58" spans="1:46" ht="13.15" customHeight="1">
      <c r="A58"/>
      <c r="B58" s="57" t="s">
        <v>119</v>
      </c>
      <c r="C58" s="61">
        <v>19</v>
      </c>
      <c r="D58"/>
      <c r="E58"/>
      <c r="F58"/>
      <c r="G58"/>
      <c r="H58"/>
      <c r="I58"/>
      <c r="J58"/>
      <c r="K58"/>
      <c r="L58"/>
      <c r="M58"/>
      <c r="N58"/>
      <c r="O58" s="61">
        <v>19</v>
      </c>
      <c r="P58" s="3" t="str">
        <f t="shared" si="1"/>
        <v/>
      </c>
      <c r="S58" s="8" t="e" cm="1">
        <f t="array" aca="1" ref="S58" ca="1">INDIRECT(ADDRESS(ROW(S58), COLUMN(U58) + $V$3), TRUE)</f>
        <v>#DIV/0!</v>
      </c>
      <c r="T58" s="8">
        <f t="shared" si="15"/>
        <v>1</v>
      </c>
      <c r="U58" s="8"/>
      <c r="V58" s="8">
        <v>0</v>
      </c>
      <c r="W58" s="8" t="e">
        <f t="shared" si="3"/>
        <v>#DIV/0!</v>
      </c>
      <c r="X58" s="8" t="e">
        <f t="shared" si="4"/>
        <v>#DIV/0!</v>
      </c>
      <c r="Y58" s="8" t="e">
        <f t="shared" si="5"/>
        <v>#DIV/0!</v>
      </c>
      <c r="Z58" s="8" t="e">
        <f t="shared" si="6"/>
        <v>#DIV/0!</v>
      </c>
      <c r="AA58" s="8" t="e">
        <f t="shared" si="7"/>
        <v>#DIV/0!</v>
      </c>
      <c r="AB58" s="8" t="e">
        <f t="shared" si="8"/>
        <v>#DIV/0!</v>
      </c>
      <c r="AC58" s="8" t="e">
        <f t="shared" si="9"/>
        <v>#DIV/0!</v>
      </c>
      <c r="AD58" s="8" t="e">
        <f t="shared" si="10"/>
        <v>#DIV/0!</v>
      </c>
      <c r="AE58" s="8" t="e">
        <f t="shared" si="11"/>
        <v>#DIV/0!</v>
      </c>
      <c r="AF58" s="8" t="e">
        <f t="shared" si="12"/>
        <v>#DIV/0!</v>
      </c>
      <c r="AG58" s="8" t="e">
        <f t="shared" si="13"/>
        <v>#DIV/0!</v>
      </c>
    </row>
    <row r="59" spans="1:46">
      <c r="A59"/>
      <c r="B59" s="57" t="s">
        <v>120</v>
      </c>
      <c r="C59" s="61">
        <v>150</v>
      </c>
      <c r="D59" s="61">
        <v>151</v>
      </c>
      <c r="E59" s="61">
        <v>181</v>
      </c>
      <c r="F59" s="61">
        <v>112</v>
      </c>
      <c r="G59" s="61">
        <v>95</v>
      </c>
      <c r="H59" s="61">
        <v>341</v>
      </c>
      <c r="I59"/>
      <c r="J59"/>
      <c r="K59"/>
      <c r="L59"/>
      <c r="M59"/>
      <c r="N59"/>
      <c r="O59" s="61">
        <v>1030</v>
      </c>
      <c r="P59" s="3" t="str">
        <f t="shared" ca="1" si="1"/>
        <v>Up</v>
      </c>
      <c r="S59" s="8" cm="1">
        <f t="array" aca="1" ref="S59" ca="1">INDIRECT(ADDRESS(ROW(S59), COLUMN(U59) + $V$3), TRUE)</f>
        <v>20.514285714285716</v>
      </c>
      <c r="T59" s="8">
        <f t="shared" si="15"/>
        <v>6</v>
      </c>
      <c r="U59" s="8"/>
      <c r="V59" s="8">
        <v>0</v>
      </c>
      <c r="W59" s="8">
        <f t="shared" si="3"/>
        <v>1</v>
      </c>
      <c r="X59" s="8">
        <f t="shared" si="4"/>
        <v>15.5</v>
      </c>
      <c r="Y59" s="8">
        <f t="shared" si="5"/>
        <v>-8.4</v>
      </c>
      <c r="Z59" s="8">
        <f t="shared" si="6"/>
        <v>-14.9</v>
      </c>
      <c r="AA59" s="8">
        <f t="shared" si="7"/>
        <v>20.514285714285716</v>
      </c>
      <c r="AB59" s="8">
        <f t="shared" si="8"/>
        <v>20.514285714285716</v>
      </c>
      <c r="AC59" s="8">
        <f t="shared" si="9"/>
        <v>20.514285714285716</v>
      </c>
      <c r="AD59" s="8">
        <f t="shared" si="10"/>
        <v>20.514285714285716</v>
      </c>
      <c r="AE59" s="8">
        <f t="shared" si="11"/>
        <v>20.514285714285716</v>
      </c>
      <c r="AF59" s="8">
        <f t="shared" si="12"/>
        <v>20.514285714285716</v>
      </c>
      <c r="AG59" s="8">
        <f t="shared" si="13"/>
        <v>20.514285714285716</v>
      </c>
    </row>
    <row r="60" spans="1:46">
      <c r="A60" s="78" t="s">
        <v>112</v>
      </c>
      <c r="B60" s="82">
        <v>0</v>
      </c>
      <c r="C60" s="90">
        <v>2395</v>
      </c>
      <c r="D60" s="90">
        <v>1910</v>
      </c>
      <c r="E60" s="90">
        <v>1591</v>
      </c>
      <c r="F60" s="90">
        <v>1842</v>
      </c>
      <c r="G60" s="90">
        <v>1385</v>
      </c>
      <c r="H60" s="90">
        <v>1955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90">
        <v>11079</v>
      </c>
      <c r="P60" s="3" t="str">
        <f t="shared" ca="1" si="1"/>
        <v>Strongly Down</v>
      </c>
      <c r="S60" s="8" cm="1">
        <f t="array" aca="1" ref="S60" ca="1">INDIRECT(ADDRESS(ROW(S60), COLUMN(U60) + $V$3), TRUE)</f>
        <v>-100.68571428571428</v>
      </c>
      <c r="T60" s="8">
        <f t="shared" ref="T60:T69" si="16">COUNT(C60:N60)</f>
        <v>12</v>
      </c>
      <c r="U60" s="8"/>
      <c r="V60" s="8">
        <v>0</v>
      </c>
      <c r="W60" s="8">
        <f t="shared" si="3"/>
        <v>-485</v>
      </c>
      <c r="X60" s="8">
        <f t="shared" si="4"/>
        <v>-402</v>
      </c>
      <c r="Y60" s="8">
        <f t="shared" si="5"/>
        <v>-197.8</v>
      </c>
      <c r="Z60" s="8">
        <f t="shared" si="6"/>
        <v>-208.8</v>
      </c>
      <c r="AA60" s="8">
        <f t="shared" si="7"/>
        <v>-100.68571428571428</v>
      </c>
      <c r="AB60" s="8">
        <f t="shared" si="8"/>
        <v>-260.75</v>
      </c>
      <c r="AC60" s="8">
        <f t="shared" si="9"/>
        <v>-305.71428571428572</v>
      </c>
      <c r="AD60" s="8">
        <f t="shared" si="10"/>
        <v>-306.31666666666666</v>
      </c>
      <c r="AE60" s="8">
        <f t="shared" si="11"/>
        <v>-289.91515151515154</v>
      </c>
      <c r="AF60" s="8">
        <f t="shared" si="12"/>
        <v>-267.79090909090911</v>
      </c>
      <c r="AG60" s="8">
        <f t="shared" si="13"/>
        <v>-244.72727272727272</v>
      </c>
    </row>
    <row r="61" spans="1:46" ht="13.15" customHeigh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" t="str">
        <f t="shared" si="1"/>
        <v/>
      </c>
      <c r="S61" s="8" t="e" cm="1">
        <f t="array" aca="1" ref="S61" ca="1">INDIRECT(ADDRESS(ROW(S61), COLUMN(U61) + $V$3), TRUE)</f>
        <v>#DIV/0!</v>
      </c>
      <c r="T61" s="8">
        <f t="shared" si="16"/>
        <v>0</v>
      </c>
      <c r="U61" s="8"/>
      <c r="V61" s="8">
        <v>0</v>
      </c>
      <c r="W61" s="8" t="e">
        <f t="shared" si="3"/>
        <v>#DIV/0!</v>
      </c>
      <c r="X61" s="8" t="e">
        <f t="shared" si="4"/>
        <v>#DIV/0!</v>
      </c>
      <c r="Y61" s="8" t="e">
        <f t="shared" si="5"/>
        <v>#DIV/0!</v>
      </c>
      <c r="Z61" s="8" t="e">
        <f t="shared" si="6"/>
        <v>#DIV/0!</v>
      </c>
      <c r="AA61" s="8" t="e">
        <f t="shared" si="7"/>
        <v>#DIV/0!</v>
      </c>
      <c r="AB61" s="8" t="e">
        <f t="shared" si="8"/>
        <v>#DIV/0!</v>
      </c>
      <c r="AC61" s="8" t="e">
        <f t="shared" si="9"/>
        <v>#DIV/0!</v>
      </c>
      <c r="AD61" s="8" t="e">
        <f t="shared" si="10"/>
        <v>#DIV/0!</v>
      </c>
      <c r="AE61" s="8" t="e">
        <f t="shared" si="11"/>
        <v>#DIV/0!</v>
      </c>
      <c r="AF61" s="8" t="e">
        <f t="shared" si="12"/>
        <v>#DIV/0!</v>
      </c>
      <c r="AG61" s="8" t="e">
        <f t="shared" si="13"/>
        <v>#DIV/0!</v>
      </c>
    </row>
    <row r="62" spans="1:46" ht="13.15" customHeight="1">
      <c r="A62"/>
      <c r="B62" s="57" t="s">
        <v>129</v>
      </c>
      <c r="C62"/>
      <c r="D62"/>
      <c r="E62"/>
      <c r="F62"/>
      <c r="G62" s="61">
        <v>20</v>
      </c>
      <c r="H62" s="61">
        <v>39</v>
      </c>
      <c r="I62"/>
      <c r="J62"/>
      <c r="K62"/>
      <c r="L62"/>
      <c r="M62"/>
      <c r="N62"/>
      <c r="O62" s="61">
        <v>59</v>
      </c>
      <c r="P62" s="3" t="str">
        <f t="shared" ca="1" si="1"/>
        <v>Up</v>
      </c>
      <c r="S62" s="8" cm="1">
        <f t="array" aca="1" ref="S62" ca="1">INDIRECT(ADDRESS(ROW(S62), COLUMN(U62) + $V$3), TRUE)</f>
        <v>19</v>
      </c>
      <c r="T62" s="8">
        <f t="shared" si="16"/>
        <v>2</v>
      </c>
      <c r="U62" s="8"/>
      <c r="V62" s="8">
        <v>0</v>
      </c>
      <c r="W62" s="8" t="e">
        <f t="shared" si="3"/>
        <v>#DIV/0!</v>
      </c>
      <c r="X62" s="8" t="e">
        <f t="shared" si="4"/>
        <v>#DIV/0!</v>
      </c>
      <c r="Y62" s="8" t="e">
        <f t="shared" si="5"/>
        <v>#DIV/0!</v>
      </c>
      <c r="Z62" s="8" t="e">
        <f t="shared" si="6"/>
        <v>#DIV/0!</v>
      </c>
      <c r="AA62" s="8">
        <f t="shared" si="7"/>
        <v>19</v>
      </c>
      <c r="AB62" s="8">
        <f t="shared" si="8"/>
        <v>19</v>
      </c>
      <c r="AC62" s="8">
        <f t="shared" si="9"/>
        <v>19</v>
      </c>
      <c r="AD62" s="8">
        <f t="shared" si="10"/>
        <v>19</v>
      </c>
      <c r="AE62" s="8">
        <f t="shared" si="11"/>
        <v>19</v>
      </c>
      <c r="AF62" s="8">
        <f t="shared" si="12"/>
        <v>19</v>
      </c>
      <c r="AG62" s="8">
        <f t="shared" si="13"/>
        <v>19</v>
      </c>
    </row>
    <row r="63" spans="1:46" ht="13.15" customHeight="1">
      <c r="A63"/>
      <c r="B63" s="57" t="s">
        <v>247</v>
      </c>
      <c r="C63" s="61">
        <v>148</v>
      </c>
      <c r="D63" s="61">
        <v>328</v>
      </c>
      <c r="E63" s="61">
        <v>352</v>
      </c>
      <c r="F63" s="61">
        <v>230</v>
      </c>
      <c r="G63" s="61">
        <v>424</v>
      </c>
      <c r="H63" s="61">
        <v>519</v>
      </c>
      <c r="I63"/>
      <c r="J63"/>
      <c r="K63"/>
      <c r="L63"/>
      <c r="M63"/>
      <c r="N63"/>
      <c r="O63" s="61">
        <v>2001</v>
      </c>
      <c r="P63" s="3" t="str">
        <f t="shared" ca="1" si="1"/>
        <v>Strongly Up</v>
      </c>
      <c r="S63" s="8" cm="1">
        <f t="array" aca="1" ref="S63" ca="1">INDIRECT(ADDRESS(ROW(S63), COLUMN(U63) + $V$3), TRUE)</f>
        <v>57.74285714285714</v>
      </c>
      <c r="T63" s="8">
        <f t="shared" si="16"/>
        <v>6</v>
      </c>
      <c r="U63" s="8"/>
      <c r="V63" s="8">
        <v>0</v>
      </c>
      <c r="W63" s="8">
        <f t="shared" si="3"/>
        <v>180</v>
      </c>
      <c r="X63" s="8">
        <f t="shared" si="4"/>
        <v>102</v>
      </c>
      <c r="Y63" s="8">
        <f t="shared" si="5"/>
        <v>27</v>
      </c>
      <c r="Z63" s="8">
        <f t="shared" si="6"/>
        <v>45.4</v>
      </c>
      <c r="AA63" s="8">
        <f t="shared" si="7"/>
        <v>57.74285714285714</v>
      </c>
      <c r="AB63" s="8">
        <f t="shared" si="8"/>
        <v>57.74285714285714</v>
      </c>
      <c r="AC63" s="8">
        <f t="shared" si="9"/>
        <v>57.74285714285714</v>
      </c>
      <c r="AD63" s="8">
        <f t="shared" si="10"/>
        <v>57.74285714285714</v>
      </c>
      <c r="AE63" s="8">
        <f t="shared" si="11"/>
        <v>57.74285714285714</v>
      </c>
      <c r="AF63" s="8">
        <f t="shared" si="12"/>
        <v>57.74285714285714</v>
      </c>
      <c r="AG63" s="8">
        <f t="shared" si="13"/>
        <v>57.74285714285714</v>
      </c>
    </row>
    <row r="64" spans="1:46" ht="13.15" customHeight="1">
      <c r="A64"/>
      <c r="B64" s="57" t="s">
        <v>128</v>
      </c>
      <c r="C64"/>
      <c r="D64" s="61">
        <v>19</v>
      </c>
      <c r="E64" s="61">
        <v>19</v>
      </c>
      <c r="F64" s="61">
        <v>20</v>
      </c>
      <c r="G64" s="61">
        <v>19</v>
      </c>
      <c r="H64"/>
      <c r="I64"/>
      <c r="J64"/>
      <c r="K64"/>
      <c r="L64"/>
      <c r="M64"/>
      <c r="N64"/>
      <c r="O64" s="61">
        <v>78</v>
      </c>
      <c r="P64" s="3" t="str">
        <f t="shared" ca="1" si="1"/>
        <v>Up</v>
      </c>
      <c r="S64" s="8" cm="1">
        <f t="array" aca="1" ref="S64" ca="1">INDIRECT(ADDRESS(ROW(S64), COLUMN(U64) + $V$3), TRUE)</f>
        <v>0.1</v>
      </c>
      <c r="T64" s="8">
        <f t="shared" si="16"/>
        <v>4</v>
      </c>
      <c r="U64" s="8"/>
      <c r="V64" s="8">
        <v>0</v>
      </c>
      <c r="W64" s="8" t="e">
        <f t="shared" si="3"/>
        <v>#DIV/0!</v>
      </c>
      <c r="X64" s="8">
        <f t="shared" si="4"/>
        <v>0</v>
      </c>
      <c r="Y64" s="8">
        <f t="shared" si="5"/>
        <v>0.5</v>
      </c>
      <c r="Z64" s="8">
        <f t="shared" si="6"/>
        <v>0.1</v>
      </c>
      <c r="AA64" s="8">
        <f t="shared" si="7"/>
        <v>0.1</v>
      </c>
      <c r="AB64" s="8">
        <f t="shared" si="8"/>
        <v>0.1</v>
      </c>
      <c r="AC64" s="8">
        <f t="shared" si="9"/>
        <v>0.1</v>
      </c>
      <c r="AD64" s="8">
        <f t="shared" si="10"/>
        <v>0.1</v>
      </c>
      <c r="AE64" s="8">
        <f t="shared" si="11"/>
        <v>0.1</v>
      </c>
      <c r="AF64" s="8">
        <f t="shared" si="12"/>
        <v>0.1</v>
      </c>
      <c r="AG64" s="8">
        <f t="shared" si="13"/>
        <v>0.1</v>
      </c>
    </row>
    <row r="65" spans="1:33" ht="13.15" customHeight="1">
      <c r="A65" s="78" t="s">
        <v>126</v>
      </c>
      <c r="B65" s="82">
        <v>0</v>
      </c>
      <c r="C65" s="79">
        <v>148</v>
      </c>
      <c r="D65" s="79">
        <v>347</v>
      </c>
      <c r="E65" s="79">
        <v>371</v>
      </c>
      <c r="F65" s="79">
        <v>250</v>
      </c>
      <c r="G65" s="79">
        <v>463</v>
      </c>
      <c r="H65" s="79">
        <v>558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90">
        <v>2137</v>
      </c>
      <c r="P65" s="3" t="str">
        <f t="shared" ca="1" si="1"/>
        <v>Strongly Up</v>
      </c>
      <c r="S65" s="8" cm="1">
        <f t="array" aca="1" ref="S65" ca="1">INDIRECT(ADDRESS(ROW(S65), COLUMN(U65) + $V$3), TRUE)</f>
        <v>65.057142857142864</v>
      </c>
      <c r="T65" s="8">
        <f t="shared" si="16"/>
        <v>12</v>
      </c>
      <c r="U65" s="8"/>
      <c r="V65" s="8">
        <v>0</v>
      </c>
      <c r="W65" s="8">
        <f t="shared" si="3"/>
        <v>199</v>
      </c>
      <c r="X65" s="8">
        <f t="shared" si="4"/>
        <v>111.5</v>
      </c>
      <c r="Y65" s="8">
        <f t="shared" si="5"/>
        <v>33</v>
      </c>
      <c r="Z65" s="8">
        <f t="shared" si="6"/>
        <v>53.3</v>
      </c>
      <c r="AA65" s="8">
        <f t="shared" si="7"/>
        <v>65.057142857142864</v>
      </c>
      <c r="AB65" s="8">
        <f t="shared" si="8"/>
        <v>2.5</v>
      </c>
      <c r="AC65" s="8">
        <f t="shared" si="9"/>
        <v>-23.773809523809526</v>
      </c>
      <c r="AD65" s="8">
        <f t="shared" si="10"/>
        <v>-34.450000000000003</v>
      </c>
      <c r="AE65" s="8">
        <f t="shared" si="11"/>
        <v>-38.006060606060608</v>
      </c>
      <c r="AF65" s="8">
        <f t="shared" si="12"/>
        <v>-38.218181818181819</v>
      </c>
      <c r="AG65" s="8">
        <f t="shared" si="13"/>
        <v>-36.870629370629374</v>
      </c>
    </row>
    <row r="66" spans="1:33" ht="13.15" customHeight="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" t="str">
        <f t="shared" si="1"/>
        <v/>
      </c>
      <c r="S66" s="8" t="e" cm="1">
        <f t="array" aca="1" ref="S66" ca="1">INDIRECT(ADDRESS(ROW(S66), COLUMN(U66) + $V$3), TRUE)</f>
        <v>#DIV/0!</v>
      </c>
      <c r="T66" s="8">
        <f t="shared" si="16"/>
        <v>0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 t="e">
        <f t="shared" si="7"/>
        <v>#DIV/0!</v>
      </c>
      <c r="AB66" s="8" t="e">
        <f t="shared" si="8"/>
        <v>#DIV/0!</v>
      </c>
      <c r="AC66" s="8" t="e">
        <f t="shared" si="9"/>
        <v>#DIV/0!</v>
      </c>
      <c r="AD66" s="8" t="e">
        <f t="shared" si="10"/>
        <v>#DIV/0!</v>
      </c>
      <c r="AE66" s="8" t="e">
        <f t="shared" si="11"/>
        <v>#DIV/0!</v>
      </c>
      <c r="AF66" s="8" t="e">
        <f t="shared" si="12"/>
        <v>#DIV/0!</v>
      </c>
      <c r="AG66" s="8" t="e">
        <f t="shared" si="13"/>
        <v>#DIV/0!</v>
      </c>
    </row>
    <row r="67" spans="1:33">
      <c r="A67" s="78" t="s">
        <v>131</v>
      </c>
      <c r="B67" s="82">
        <v>0</v>
      </c>
      <c r="C67" s="90">
        <v>6209</v>
      </c>
      <c r="D67" s="90">
        <v>5124</v>
      </c>
      <c r="E67" s="90">
        <v>6387</v>
      </c>
      <c r="F67" s="90">
        <v>7364</v>
      </c>
      <c r="G67" s="90">
        <v>7218</v>
      </c>
      <c r="H67" s="90">
        <v>6903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90">
        <v>39205</v>
      </c>
      <c r="P67" s="3" t="str">
        <f t="shared" ca="1" si="1"/>
        <v>Strongly Up</v>
      </c>
      <c r="S67" s="8" cm="1">
        <f t="array" aca="1" ref="S67" ca="1">INDIRECT(ADDRESS(ROW(S67), COLUMN(U67) + $V$3), TRUE)</f>
        <v>306.54285714285714</v>
      </c>
      <c r="T67" s="8">
        <f t="shared" si="16"/>
        <v>12</v>
      </c>
      <c r="U67" s="8"/>
      <c r="V67" s="8">
        <v>0</v>
      </c>
      <c r="W67" s="8">
        <f t="shared" si="3"/>
        <v>-1085</v>
      </c>
      <c r="X67" s="8">
        <f t="shared" si="4"/>
        <v>89</v>
      </c>
      <c r="Y67" s="8">
        <f t="shared" si="5"/>
        <v>472.8</v>
      </c>
      <c r="Z67" s="8">
        <f t="shared" si="6"/>
        <v>425.8</v>
      </c>
      <c r="AA67" s="8">
        <f t="shared" si="7"/>
        <v>306.54285714285714</v>
      </c>
      <c r="AB67" s="8">
        <f t="shared" si="8"/>
        <v>-508.5</v>
      </c>
      <c r="AC67" s="8">
        <f t="shared" si="9"/>
        <v>-805.72619047619048</v>
      </c>
      <c r="AD67" s="8">
        <f t="shared" si="10"/>
        <v>-890.7166666666667</v>
      </c>
      <c r="AE67" s="8">
        <f t="shared" si="11"/>
        <v>-885.4</v>
      </c>
      <c r="AF67" s="8">
        <f t="shared" si="12"/>
        <v>-842.25454545454545</v>
      </c>
      <c r="AG67" s="8">
        <f t="shared" si="13"/>
        <v>-784.96853146853152</v>
      </c>
    </row>
    <row r="68" spans="1:3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"/>
      <c r="S68" s="8" t="e" cm="1">
        <f t="array" aca="1" ref="S68" ca="1">INDIRECT(ADDRESS(ROW(S68), COLUMN(U68) + $V$3), TRUE)</f>
        <v>#DIV/0!</v>
      </c>
      <c r="T68" s="8">
        <f t="shared" si="16"/>
        <v>0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 t="e">
        <f t="shared" si="7"/>
        <v>#DIV/0!</v>
      </c>
      <c r="AB68" s="8" t="e">
        <f t="shared" si="8"/>
        <v>#DIV/0!</v>
      </c>
      <c r="AC68" s="8" t="e">
        <f t="shared" si="9"/>
        <v>#DIV/0!</v>
      </c>
      <c r="AD68" s="8" t="e">
        <f t="shared" si="10"/>
        <v>#DIV/0!</v>
      </c>
      <c r="AE68" s="8" t="e">
        <f t="shared" si="11"/>
        <v>#DIV/0!</v>
      </c>
      <c r="AF68" s="8" t="e">
        <f t="shared" si="12"/>
        <v>#DIV/0!</v>
      </c>
      <c r="AG68" s="8" t="e">
        <f t="shared" si="13"/>
        <v>#DIV/0!</v>
      </c>
    </row>
    <row r="69" spans="1:33" ht="13.15" customHeight="1">
      <c r="A69" s="102" t="s">
        <v>137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3"/>
      <c r="S69" s="8" t="e" cm="1">
        <f t="array" aca="1" ref="S69" ca="1">INDIRECT(ADDRESS(ROW(S69), COLUMN(U69) + $V$3), TRUE)</f>
        <v>#DIV/0!</v>
      </c>
      <c r="T69" s="8">
        <f t="shared" si="16"/>
        <v>0</v>
      </c>
      <c r="U69" s="8"/>
      <c r="V69" s="8">
        <v>0</v>
      </c>
      <c r="W69" s="8" t="e">
        <f t="shared" si="3"/>
        <v>#DIV/0!</v>
      </c>
      <c r="X69" s="8" t="e">
        <f t="shared" si="4"/>
        <v>#DIV/0!</v>
      </c>
      <c r="Y69" s="8" t="e">
        <f t="shared" si="5"/>
        <v>#DIV/0!</v>
      </c>
      <c r="Z69" s="8" t="e">
        <f t="shared" si="6"/>
        <v>#DIV/0!</v>
      </c>
      <c r="AA69" s="8" t="e">
        <f t="shared" si="7"/>
        <v>#DIV/0!</v>
      </c>
      <c r="AB69" s="8" t="e">
        <f t="shared" si="8"/>
        <v>#DIV/0!</v>
      </c>
      <c r="AC69" s="8" t="e">
        <f t="shared" si="9"/>
        <v>#DIV/0!</v>
      </c>
      <c r="AD69" s="8" t="e">
        <f t="shared" si="10"/>
        <v>#DIV/0!</v>
      </c>
      <c r="AE69" s="8" t="e">
        <f t="shared" si="11"/>
        <v>#DIV/0!</v>
      </c>
      <c r="AF69" s="8" t="e">
        <f t="shared" si="12"/>
        <v>#DIV/0!</v>
      </c>
      <c r="AG69" s="8" t="e">
        <f t="shared" si="13"/>
        <v>#DIV/0!</v>
      </c>
    </row>
    <row r="70" spans="1:33" ht="13.15" customHeight="1">
      <c r="A70" s="102" t="s">
        <v>138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3"/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102" t="s">
        <v>248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3"/>
      <c r="S71" s="8" t="e" cm="1">
        <f t="array" aca="1" ref="S71" ca="1">INDIRECT(ADDRESS(ROW(S71), COLUMN(U71) + $V$3), TRUE)</f>
        <v>#DIV/0!</v>
      </c>
      <c r="T71" s="8">
        <f t="shared" si="17"/>
        <v>0</v>
      </c>
      <c r="U71" s="8"/>
      <c r="V71" s="8">
        <v>0</v>
      </c>
      <c r="W71" s="8" t="e">
        <f t="shared" ref="W71:W73" si="18">SLOPE(C71:D71,AI$8:AJ$8)</f>
        <v>#DIV/0!</v>
      </c>
      <c r="X71" s="8" t="e">
        <f t="shared" ref="X71:X73" si="19">SLOPE(C71:E71,AI$8:AK$8)</f>
        <v>#DIV/0!</v>
      </c>
      <c r="Y71" s="8" t="e">
        <f t="shared" ref="Y71:Y73" si="20">SLOPE(C71:F71,AI$8:AL$8)</f>
        <v>#DIV/0!</v>
      </c>
      <c r="Z71" s="8" t="e">
        <f t="shared" ref="Z71:Z73" si="21">SLOPE(C71:G71,AI$8:AM$8)</f>
        <v>#DIV/0!</v>
      </c>
      <c r="AA71" s="8" t="e">
        <f t="shared" ref="AA71:AA73" si="22">SLOPE(C71:H71,AI$8:AN$8)</f>
        <v>#DIV/0!</v>
      </c>
      <c r="AB71" s="8" t="e">
        <f t="shared" ref="AB71:AB73" si="23">SLOPE(C71:I71,AI$8:AO$8)</f>
        <v>#DIV/0!</v>
      </c>
      <c r="AC71" s="8" t="e">
        <f t="shared" ref="AC71:AC73" si="24">SLOPE(C71:J71,AI$8:AP$8)</f>
        <v>#DIV/0!</v>
      </c>
      <c r="AD71" s="8" t="e">
        <f t="shared" ref="AD71:AD73" si="25">SLOPE(C71:K71,AI$8:AQ$8)</f>
        <v>#DIV/0!</v>
      </c>
      <c r="AE71" s="8" t="e">
        <f t="shared" ref="AE71:AE73" si="26">SLOPE(C71:L71,AI$8:AR$8)</f>
        <v>#DIV/0!</v>
      </c>
      <c r="AF71" s="8" t="e">
        <f t="shared" ref="AF71:AF73" si="27">SLOPE(C71:M71,AI$8:AS$8)</f>
        <v>#DIV/0!</v>
      </c>
      <c r="AG71" s="8" t="e">
        <f t="shared" ref="AG71:AG73" si="28">SLOPE(C71:N71,AI$8:AT$8)</f>
        <v>#DIV/0!</v>
      </c>
    </row>
    <row r="72" spans="1:33">
      <c r="A72" s="103" t="s">
        <v>140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3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8"/>
        <v>#DIV/0!</v>
      </c>
      <c r="X72" s="8" t="e">
        <f t="shared" si="19"/>
        <v>#DIV/0!</v>
      </c>
      <c r="Y72" s="8" t="e">
        <f t="shared" si="20"/>
        <v>#DIV/0!</v>
      </c>
      <c r="Z72" s="8" t="e">
        <f t="shared" si="21"/>
        <v>#DIV/0!</v>
      </c>
      <c r="AA72" s="8" t="e">
        <f t="shared" si="22"/>
        <v>#DIV/0!</v>
      </c>
      <c r="AB72" s="8" t="e">
        <f t="shared" si="23"/>
        <v>#DIV/0!</v>
      </c>
      <c r="AC72" s="8" t="e">
        <f t="shared" si="24"/>
        <v>#DIV/0!</v>
      </c>
      <c r="AD72" s="8" t="e">
        <f t="shared" si="25"/>
        <v>#DIV/0!</v>
      </c>
      <c r="AE72" s="8" t="e">
        <f t="shared" si="26"/>
        <v>#DIV/0!</v>
      </c>
      <c r="AF72" s="8" t="e">
        <f t="shared" si="27"/>
        <v>#DIV/0!</v>
      </c>
      <c r="AG72" s="8" t="e">
        <f t="shared" si="28"/>
        <v>#DIV/0!</v>
      </c>
    </row>
    <row r="73" spans="1:33">
      <c r="A73"/>
      <c r="B73" s="57"/>
      <c r="C73" s="61"/>
      <c r="D73"/>
      <c r="E73" s="61"/>
      <c r="F73" s="61"/>
      <c r="G73"/>
      <c r="H73" s="61"/>
      <c r="I73" s="61"/>
      <c r="J73"/>
      <c r="K73"/>
      <c r="L73"/>
      <c r="M73"/>
      <c r="N73"/>
      <c r="O73" s="61"/>
      <c r="P73" s="3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8"/>
        <v>#DIV/0!</v>
      </c>
      <c r="X73" s="8" t="e">
        <f t="shared" si="19"/>
        <v>#DIV/0!</v>
      </c>
      <c r="Y73" s="8" t="e">
        <f t="shared" si="20"/>
        <v>#DIV/0!</v>
      </c>
      <c r="Z73" s="8" t="e">
        <f t="shared" si="21"/>
        <v>#DIV/0!</v>
      </c>
      <c r="AA73" s="8" t="e">
        <f t="shared" si="22"/>
        <v>#DIV/0!</v>
      </c>
      <c r="AB73" s="8" t="e">
        <f t="shared" si="23"/>
        <v>#DIV/0!</v>
      </c>
      <c r="AC73" s="8" t="e">
        <f t="shared" si="24"/>
        <v>#DIV/0!</v>
      </c>
      <c r="AD73" s="8" t="e">
        <f t="shared" si="25"/>
        <v>#DIV/0!</v>
      </c>
      <c r="AE73" s="8" t="e">
        <f t="shared" si="26"/>
        <v>#DIV/0!</v>
      </c>
      <c r="AF73" s="8" t="e">
        <f t="shared" si="27"/>
        <v>#DIV/0!</v>
      </c>
      <c r="AG73" s="8" t="e">
        <f t="shared" si="28"/>
        <v>#DIV/0!</v>
      </c>
    </row>
    <row r="74" spans="1:33">
      <c r="A74"/>
      <c r="B74" s="57"/>
      <c r="C74"/>
      <c r="D74"/>
      <c r="E74" s="61"/>
      <c r="F74"/>
      <c r="G74"/>
      <c r="H74" s="61"/>
      <c r="I74"/>
      <c r="J74" s="61"/>
      <c r="K74" s="61"/>
      <c r="L74"/>
      <c r="M74"/>
      <c r="N74"/>
      <c r="O74" s="61"/>
      <c r="P74" s="3"/>
    </row>
    <row r="75" spans="1:33" ht="13.15" customHeight="1">
      <c r="A75" s="64"/>
      <c r="B75" s="68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3"/>
    </row>
    <row r="76" spans="1:33" ht="13.15" customHeight="1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 s="3"/>
      <c r="S76" s="89"/>
    </row>
    <row r="77" spans="1:33" ht="13.15" customHeight="1">
      <c r="A77" s="64"/>
      <c r="B77" s="68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66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66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66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66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69:O69"/>
    <mergeCell ref="A70:O70"/>
    <mergeCell ref="A71:O71"/>
    <mergeCell ref="A72:O72"/>
    <mergeCell ref="A1:O1"/>
    <mergeCell ref="A2:O2"/>
    <mergeCell ref="A3:O3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104" t="s">
        <v>29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15.6" customHeight="1">
      <c r="A2" s="105" t="s">
        <v>249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2" t="s">
        <v>36</v>
      </c>
      <c r="B4" s="63" t="s">
        <v>250</v>
      </c>
      <c r="C4" s="63" t="s">
        <v>251</v>
      </c>
      <c r="D4" s="63" t="s">
        <v>252</v>
      </c>
      <c r="E4" s="63" t="s">
        <v>253</v>
      </c>
      <c r="F4" s="63" t="s">
        <v>254</v>
      </c>
      <c r="G4" s="63" t="s">
        <v>255</v>
      </c>
      <c r="H4" s="63" t="s">
        <v>256</v>
      </c>
      <c r="I4" s="63" t="s">
        <v>257</v>
      </c>
      <c r="J4" s="63" t="s">
        <v>258</v>
      </c>
      <c r="K4" s="63" t="s">
        <v>259</v>
      </c>
    </row>
    <row r="5" spans="1:11">
      <c r="A5" s="57" t="s">
        <v>45</v>
      </c>
      <c r="B5" s="61">
        <v>906</v>
      </c>
      <c r="C5"/>
      <c r="D5"/>
      <c r="E5" s="61">
        <v>1</v>
      </c>
      <c r="F5"/>
      <c r="G5"/>
      <c r="H5"/>
      <c r="I5"/>
      <c r="J5" s="61">
        <v>908</v>
      </c>
      <c r="K5" s="84" t="s">
        <v>260</v>
      </c>
    </row>
    <row r="6" spans="1:11">
      <c r="A6" s="57" t="s">
        <v>261</v>
      </c>
      <c r="B6"/>
      <c r="C6"/>
      <c r="D6"/>
      <c r="E6"/>
      <c r="F6"/>
      <c r="G6"/>
      <c r="H6"/>
      <c r="I6"/>
      <c r="J6"/>
      <c r="K6" s="88">
        <v>-100</v>
      </c>
    </row>
    <row r="7" spans="1:11">
      <c r="A7" s="57" t="s">
        <v>50</v>
      </c>
      <c r="B7" s="61">
        <v>68512</v>
      </c>
      <c r="C7" s="61">
        <v>2</v>
      </c>
      <c r="D7"/>
      <c r="E7" s="61">
        <v>33</v>
      </c>
      <c r="F7" s="61">
        <v>7</v>
      </c>
      <c r="G7" s="61">
        <v>38</v>
      </c>
      <c r="H7" s="61">
        <v>26</v>
      </c>
      <c r="I7" s="61">
        <v>684</v>
      </c>
      <c r="J7" s="61">
        <v>69302</v>
      </c>
      <c r="K7" s="88">
        <v>-6.5</v>
      </c>
    </row>
    <row r="8" spans="1:11">
      <c r="A8" s="57" t="s">
        <v>77</v>
      </c>
      <c r="B8" s="61">
        <v>208</v>
      </c>
      <c r="C8"/>
      <c r="D8"/>
      <c r="E8"/>
      <c r="F8"/>
      <c r="G8"/>
      <c r="H8"/>
      <c r="I8"/>
      <c r="J8" s="61">
        <v>208</v>
      </c>
      <c r="K8" s="88">
        <v>-52.4</v>
      </c>
    </row>
    <row r="9" spans="1:11">
      <c r="A9" s="57" t="s">
        <v>81</v>
      </c>
      <c r="B9" s="61">
        <v>790</v>
      </c>
      <c r="C9"/>
      <c r="D9"/>
      <c r="E9"/>
      <c r="F9"/>
      <c r="G9"/>
      <c r="H9"/>
      <c r="I9"/>
      <c r="J9" s="61">
        <v>790</v>
      </c>
      <c r="K9" s="88">
        <v>-63</v>
      </c>
    </row>
    <row r="10" spans="1:11">
      <c r="A10" s="57" t="s">
        <v>84</v>
      </c>
      <c r="B10" s="61">
        <v>3258</v>
      </c>
      <c r="C10"/>
      <c r="D10"/>
      <c r="E10"/>
      <c r="F10" s="61">
        <v>27</v>
      </c>
      <c r="G10"/>
      <c r="H10" s="61">
        <v>2</v>
      </c>
      <c r="I10" s="61">
        <v>10</v>
      </c>
      <c r="J10" s="61">
        <v>3296</v>
      </c>
      <c r="K10" s="88">
        <v>-37.1</v>
      </c>
    </row>
    <row r="11" spans="1:11">
      <c r="A11" s="57" t="s">
        <v>89</v>
      </c>
      <c r="B11" s="61">
        <v>4991</v>
      </c>
      <c r="C11" s="61">
        <v>721</v>
      </c>
      <c r="D11" s="61">
        <v>531</v>
      </c>
      <c r="E11" s="61">
        <v>204</v>
      </c>
      <c r="F11" s="61">
        <v>8062</v>
      </c>
      <c r="G11" s="61">
        <v>3</v>
      </c>
      <c r="H11" s="61">
        <v>10</v>
      </c>
      <c r="I11" s="61">
        <v>694</v>
      </c>
      <c r="J11" s="61">
        <v>15216</v>
      </c>
      <c r="K11" s="84" t="s">
        <v>262</v>
      </c>
    </row>
    <row r="12" spans="1:11">
      <c r="A12" s="57" t="s">
        <v>94</v>
      </c>
      <c r="B12" s="61">
        <v>133362</v>
      </c>
      <c r="C12"/>
      <c r="D12" s="61">
        <v>619</v>
      </c>
      <c r="E12" s="61">
        <v>26</v>
      </c>
      <c r="F12" s="61">
        <v>64</v>
      </c>
      <c r="G12"/>
      <c r="H12" s="61">
        <v>4</v>
      </c>
      <c r="I12" s="61">
        <v>102</v>
      </c>
      <c r="J12" s="61">
        <v>134177</v>
      </c>
      <c r="K12" s="84" t="s">
        <v>263</v>
      </c>
    </row>
    <row r="13" spans="1:11">
      <c r="A13" s="57" t="s">
        <v>104</v>
      </c>
      <c r="B13" s="61">
        <v>9017</v>
      </c>
      <c r="C13" s="61">
        <v>9722</v>
      </c>
      <c r="D13" s="61">
        <v>17</v>
      </c>
      <c r="E13" s="61">
        <v>53</v>
      </c>
      <c r="F13" s="61">
        <v>32283</v>
      </c>
      <c r="G13" s="61">
        <v>1</v>
      </c>
      <c r="H13" s="61">
        <v>99</v>
      </c>
      <c r="I13" s="61">
        <v>3901</v>
      </c>
      <c r="J13" s="61">
        <v>55093</v>
      </c>
      <c r="K13" s="84" t="s">
        <v>264</v>
      </c>
    </row>
    <row r="14" spans="1:11">
      <c r="A14" s="57" t="s">
        <v>109</v>
      </c>
      <c r="B14"/>
      <c r="C14"/>
      <c r="D14"/>
      <c r="E14"/>
      <c r="F14"/>
      <c r="G14"/>
      <c r="H14"/>
      <c r="I14" s="61">
        <v>1</v>
      </c>
      <c r="J14" s="61">
        <v>1</v>
      </c>
      <c r="K14" s="88">
        <v>-96.5</v>
      </c>
    </row>
    <row r="15" spans="1:11">
      <c r="A15" s="57" t="s">
        <v>112</v>
      </c>
      <c r="B15" s="61">
        <v>55184</v>
      </c>
      <c r="C15" s="61">
        <v>74</v>
      </c>
      <c r="D15" s="61">
        <v>5</v>
      </c>
      <c r="E15" s="61">
        <v>1</v>
      </c>
      <c r="F15" s="61">
        <v>3</v>
      </c>
      <c r="G15" s="61">
        <v>2</v>
      </c>
      <c r="H15" s="61">
        <v>13</v>
      </c>
      <c r="I15" s="61">
        <v>61</v>
      </c>
      <c r="J15" s="61">
        <v>55342</v>
      </c>
      <c r="K15" s="84" t="s">
        <v>265</v>
      </c>
    </row>
    <row r="16" spans="1:11">
      <c r="A16" s="57" t="s">
        <v>126</v>
      </c>
      <c r="B16" s="61">
        <v>869</v>
      </c>
      <c r="C16"/>
      <c r="D16"/>
      <c r="E16" s="61">
        <v>36</v>
      </c>
      <c r="F16"/>
      <c r="G16"/>
      <c r="H16" s="61">
        <v>1</v>
      </c>
      <c r="I16" s="61">
        <v>13</v>
      </c>
      <c r="J16" s="61">
        <v>919</v>
      </c>
      <c r="K16" s="88">
        <v>-52.1</v>
      </c>
    </row>
    <row r="17" spans="1:11" ht="13.15" customHeight="1">
      <c r="A17" s="57" t="s">
        <v>266</v>
      </c>
      <c r="B17"/>
      <c r="C17"/>
      <c r="D17"/>
      <c r="E17"/>
      <c r="F17"/>
      <c r="G17"/>
      <c r="H17"/>
      <c r="I17" s="61">
        <v>72</v>
      </c>
      <c r="J17" s="61">
        <v>72</v>
      </c>
      <c r="K17"/>
    </row>
    <row r="18" spans="1:11" ht="13.5" customHeight="1">
      <c r="A18" s="78" t="s">
        <v>267</v>
      </c>
      <c r="B18" s="79" t="s">
        <v>173</v>
      </c>
      <c r="C18" s="79" t="s">
        <v>268</v>
      </c>
      <c r="D18" s="79" t="s">
        <v>269</v>
      </c>
      <c r="E18" s="79">
        <v>353</v>
      </c>
      <c r="F18" s="79" t="s">
        <v>270</v>
      </c>
      <c r="G18" s="79">
        <v>45</v>
      </c>
      <c r="H18" s="79">
        <v>155</v>
      </c>
      <c r="I18" s="79" t="s">
        <v>271</v>
      </c>
      <c r="J18" s="79" t="s">
        <v>272</v>
      </c>
      <c r="K18" s="85" t="s">
        <v>273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102" t="s">
        <v>137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</row>
    <row r="21" spans="1:11" ht="13.15" customHeight="1">
      <c r="A21" s="103" t="s">
        <v>138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</row>
    <row r="22" spans="1:11" ht="13.15" customHeight="1">
      <c r="A22" s="102" t="s">
        <v>274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</row>
    <row r="23" spans="1:11">
      <c r="A23" s="103" t="s">
        <v>140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RQDAPT2VTZDA-1620515682-50176</_dlc_DocId>
    <_dlc_DocIdUrl xmlns="9b4950db-b4dd-4448-b765-cabc6a8709bc">
      <Url>https://beeflamb.sharepoint.com/sites/documents/insight/_layouts/15/DocIdRedir.aspx?ID=RQDAPT2VTZDA-1620515682-50176</Url>
      <Description>RQDAPT2VTZDA-1620515682-50176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Props1.xml><?xml version="1.0" encoding="utf-8"?>
<ds:datastoreItem xmlns:ds="http://schemas.openxmlformats.org/officeDocument/2006/customXml" ds:itemID="{34AF6A98-EF0F-4DC6-8137-EC4451C1D556}"/>
</file>

<file path=customXml/itemProps2.xml><?xml version="1.0" encoding="utf-8"?>
<ds:datastoreItem xmlns:ds="http://schemas.openxmlformats.org/officeDocument/2006/customXml" ds:itemID="{1E53B2B2-6EBB-4E55-A281-92BCDAB00403}"/>
</file>

<file path=customXml/itemProps3.xml><?xml version="1.0" encoding="utf-8"?>
<ds:datastoreItem xmlns:ds="http://schemas.openxmlformats.org/officeDocument/2006/customXml" ds:itemID="{E058EBBE-074E-4402-9FBF-C17BCA88FDDD}"/>
</file>

<file path=customXml/itemProps4.xml><?xml version="1.0" encoding="utf-8"?>
<ds:datastoreItem xmlns:ds="http://schemas.openxmlformats.org/officeDocument/2006/customXml" ds:itemID="{453FE914-2BE6-4A81-909C-C29312421E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2026-02-01T20:47:17Z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517aae32-4669-40c2-ad59-267eef3cde33</vt:lpwstr>
  </property>
  <property fmtid="{D5CDD505-2E9C-101B-9397-08002B2CF9AE}" pid="5" name="MediaServiceImageTags">
    <vt:lpwstr/>
  </property>
</Properties>
</file>